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omments1.xml" ContentType="application/vnd.openxmlformats-officedocument.spreadsheetml.comments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omments2.xml" ContentType="application/vnd.openxmlformats-officedocument.spreadsheetml.comments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omments3.xml" ContentType="application/vnd.openxmlformats-officedocument.spreadsheetml.comments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omments4.xml" ContentType="application/vnd.openxmlformats-officedocument.spreadsheetml.comments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comments5.xml" ContentType="application/vnd.openxmlformats-officedocument.spreadsheetml.comments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ovgov-my.sharepoint.com/personal/maya_whitaker_deq_virginia_gov/Documents/mwhitaker/Website Posting/"/>
    </mc:Choice>
  </mc:AlternateContent>
  <xr:revisionPtr revIDLastSave="0" documentId="13_ncr:1_{79C6F27B-FF5A-40BE-B6A7-1D5844EDB9A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Average 2016-20" sheetId="7" r:id="rId6"/>
  </sheets>
  <externalReferences>
    <externalReference r:id="rId7"/>
    <externalReference r:id="rId8"/>
    <externalReference r:id="rId9"/>
    <externalReference r:id="rId10"/>
  </externalReferences>
  <definedNames>
    <definedName name="C_CO2">'[1]List Data'!$K$6</definedName>
    <definedName name="CH4GWP">[2]constants!$B$12</definedName>
    <definedName name="CO2_C">[3]Control!$C$89</definedName>
    <definedName name="CO2_Carbon">[4]Lookups!$B$28</definedName>
    <definedName name="N20GWP">[2]constants!$B$13</definedName>
    <definedName name="N2OGWP">[2]constants!$B$13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7" l="1"/>
  <c r="D20" i="7"/>
  <c r="D19" i="7"/>
  <c r="C22" i="7"/>
  <c r="C21" i="7"/>
  <c r="C20" i="7"/>
  <c r="C19" i="7"/>
  <c r="B22" i="1"/>
  <c r="B21" i="1"/>
  <c r="B20" i="1"/>
  <c r="B19" i="1"/>
  <c r="B22" i="3"/>
  <c r="B21" i="3"/>
  <c r="B20" i="3"/>
  <c r="B19" i="3"/>
  <c r="B22" i="2"/>
  <c r="B21" i="2" l="1"/>
  <c r="B20" i="2"/>
  <c r="B19" i="7" s="1"/>
  <c r="B19" i="2"/>
  <c r="F18" i="4"/>
  <c r="B18" i="4"/>
  <c r="B21" i="4"/>
  <c r="B20" i="4"/>
  <c r="B19" i="4"/>
  <c r="B20" i="7"/>
  <c r="B21" i="7"/>
  <c r="B18" i="7"/>
  <c r="F12" i="7"/>
  <c r="F26" i="7" s="1"/>
  <c r="E6" i="7"/>
  <c r="E13" i="7" s="1"/>
  <c r="D5" i="7"/>
  <c r="D6" i="7"/>
  <c r="D8" i="7"/>
  <c r="D10" i="7"/>
  <c r="D11" i="7"/>
  <c r="D25" i="7" s="1"/>
  <c r="C5" i="7"/>
  <c r="C7" i="7"/>
  <c r="F7" i="7" s="1"/>
  <c r="C8" i="7"/>
  <c r="C23" i="7" s="1"/>
  <c r="C9" i="7"/>
  <c r="F9" i="7" s="1"/>
  <c r="C10" i="7"/>
  <c r="C11" i="7"/>
  <c r="C25" i="7" s="1"/>
  <c r="D2" i="7"/>
  <c r="C2" i="7"/>
  <c r="B10" i="7"/>
  <c r="B8" i="7"/>
  <c r="B6" i="7"/>
  <c r="B4" i="7"/>
  <c r="F4" i="7" s="1"/>
  <c r="B3" i="7"/>
  <c r="F3" i="7" s="1"/>
  <c r="B2" i="7"/>
  <c r="F5" i="7" l="1"/>
  <c r="F6" i="7"/>
  <c r="D13" i="7"/>
  <c r="C13" i="7"/>
  <c r="F11" i="7"/>
  <c r="F2" i="7"/>
  <c r="B13" i="7"/>
  <c r="F8" i="7"/>
  <c r="F10" i="7"/>
  <c r="F25" i="7"/>
  <c r="D24" i="7"/>
  <c r="C24" i="7"/>
  <c r="B24" i="7"/>
  <c r="D23" i="7"/>
  <c r="B23" i="7"/>
  <c r="F22" i="7"/>
  <c r="F21" i="7"/>
  <c r="F20" i="7"/>
  <c r="E19" i="7"/>
  <c r="D18" i="7"/>
  <c r="C18" i="7"/>
  <c r="F23" i="5"/>
  <c r="F4" i="5"/>
  <c r="F13" i="7" l="1"/>
  <c r="C27" i="7"/>
  <c r="D27" i="7"/>
  <c r="F23" i="7"/>
  <c r="F24" i="7"/>
  <c r="F19" i="7"/>
  <c r="E27" i="7"/>
  <c r="O6" i="5"/>
  <c r="N6" i="5"/>
  <c r="D24" i="5" l="1"/>
  <c r="C24" i="5"/>
  <c r="B24" i="5"/>
  <c r="C22" i="5"/>
  <c r="F22" i="5" s="1"/>
  <c r="B21" i="5"/>
  <c r="F21" i="5" s="1"/>
  <c r="B20" i="5"/>
  <c r="F20" i="5" s="1"/>
  <c r="D19" i="5"/>
  <c r="B19" i="5"/>
  <c r="E19" i="5"/>
  <c r="D18" i="5"/>
  <c r="C18" i="5"/>
  <c r="B18" i="5"/>
  <c r="F18" i="5" l="1"/>
  <c r="F24" i="5"/>
  <c r="F19" i="5"/>
  <c r="B13" i="5"/>
  <c r="F10" i="5"/>
  <c r="AH4" i="5"/>
  <c r="F25" i="5" l="1"/>
  <c r="AK4" i="5"/>
  <c r="F11" i="5" l="1"/>
  <c r="F9" i="5" l="1"/>
  <c r="AE2" i="5"/>
  <c r="AE7" i="5" s="1"/>
  <c r="F5" i="5" l="1"/>
  <c r="F2" i="5" l="1"/>
  <c r="U23" i="5"/>
  <c r="V23" i="5" l="1"/>
  <c r="AQ6" i="5" l="1"/>
  <c r="AN24" i="5"/>
  <c r="AN34" i="5" s="1"/>
  <c r="AN17" i="5"/>
  <c r="AN11" i="5"/>
  <c r="AN3" i="5"/>
  <c r="F7" i="5" l="1"/>
  <c r="AB7" i="5"/>
  <c r="F6" i="5" l="1"/>
  <c r="Y13" i="5"/>
  <c r="F3" i="5" l="1"/>
  <c r="M6" i="5"/>
  <c r="R6" i="5" l="1"/>
  <c r="J9" i="5" l="1"/>
  <c r="D23" i="5" l="1"/>
  <c r="C23" i="5"/>
  <c r="B23" i="5"/>
  <c r="F8" i="5"/>
  <c r="F27" i="5" l="1"/>
  <c r="E27" i="5"/>
  <c r="D27" i="5"/>
  <c r="C27" i="5"/>
  <c r="B27" i="5"/>
  <c r="F13" i="5"/>
  <c r="E13" i="5"/>
  <c r="D13" i="5"/>
  <c r="C13" i="5"/>
  <c r="B13" i="2" l="1"/>
  <c r="F28" i="1"/>
  <c r="E28" i="1"/>
  <c r="D28" i="1"/>
  <c r="C28" i="1"/>
  <c r="B28" i="1"/>
  <c r="B28" i="2"/>
  <c r="F28" i="2"/>
  <c r="E28" i="2"/>
  <c r="D28" i="2"/>
  <c r="C28" i="2"/>
  <c r="F28" i="3"/>
  <c r="E28" i="3"/>
  <c r="D28" i="3"/>
  <c r="C28" i="3"/>
  <c r="B28" i="3"/>
  <c r="F27" i="4"/>
  <c r="C27" i="4"/>
  <c r="D27" i="4"/>
  <c r="E27" i="4"/>
  <c r="B27" i="4"/>
  <c r="C13" i="3"/>
  <c r="D13" i="3"/>
  <c r="E13" i="3"/>
  <c r="F13" i="3"/>
  <c r="B13" i="3"/>
  <c r="C13" i="2"/>
  <c r="D13" i="2"/>
  <c r="E13" i="2"/>
  <c r="F13" i="2"/>
  <c r="F13" i="1"/>
  <c r="B13" i="4"/>
  <c r="C13" i="4"/>
  <c r="D13" i="4"/>
  <c r="E13" i="4"/>
  <c r="F13" i="4"/>
  <c r="E13" i="1" l="1"/>
  <c r="D13" i="1"/>
  <c r="C13" i="1"/>
  <c r="B13" i="1"/>
  <c r="M6" i="4" l="1"/>
  <c r="L6" i="1"/>
  <c r="M6" i="3" l="1"/>
  <c r="M6" i="2"/>
  <c r="F18" i="7"/>
  <c r="F27" i="7" s="1"/>
  <c r="B2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transportation
</t>
        </r>
      </text>
    </comment>
    <comment ref="A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CO2FFC and Stationary Combustion Electric Power</t>
        </r>
      </text>
    </comment>
    <comment ref="F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Table 1</t>
        </r>
      </text>
    </comment>
    <comment ref="A1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Mobile combustion + transportation electricity consumption </t>
        </r>
      </text>
    </comment>
    <comment ref="A20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Industrial processes + industrial CO2FFC/stationary combustion + industrial electricity consumption</t>
        </r>
      </text>
    </comment>
    <comment ref="A2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Commercial electricity consumption + commercial CO2FFC/stationary combustion</t>
        </r>
      </text>
    </comment>
    <comment ref="A2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Residential electricity consumption + residential CO2FFC/stationary combustion</t>
        </r>
      </text>
    </comment>
    <comment ref="A23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Coal + natural gas + oil</t>
        </r>
      </text>
    </comment>
    <comment ref="A24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agriculture in Table 1</t>
        </r>
      </text>
    </comment>
    <comment ref="A25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solid waste in Table 1</t>
        </r>
      </text>
    </comment>
    <comment ref="A26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wastewater in table 1</t>
        </r>
      </text>
    </comment>
    <comment ref="A27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LULUCF in Table 1</t>
        </r>
      </text>
    </comment>
    <comment ref="A28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 xml:space="preserve">VITA Program:
</t>
        </r>
        <r>
          <rPr>
            <sz val="9"/>
            <color indexed="81"/>
            <rFont val="Tahoma"/>
            <family val="2"/>
          </rPr>
          <t>Note that total CO2, CH4, and N2O values vary slightly between Table 1 and Table 2 due to the combination of categories and the division of energy end-use. CO2e total remains the same.</t>
        </r>
      </text>
    </comment>
    <comment ref="F2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Table 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transportation
</t>
        </r>
      </text>
    </comment>
    <comment ref="A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CO2FFC and Stationary Combustion Electric Power</t>
        </r>
      </text>
    </comment>
    <comment ref="F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VITA Program:
Table 1</t>
        </r>
      </text>
    </comment>
    <comment ref="A19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Mobile combustion + transportation electricity consumption </t>
        </r>
      </text>
    </comment>
    <comment ref="A20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Industrial processes + industrial CO2FFC/stationary combustion + industrial electricity consumption</t>
        </r>
      </text>
    </comment>
    <comment ref="A21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Commercial electricity consumption + commercial CO2FFC/stationary combustion</t>
        </r>
      </text>
    </comment>
    <comment ref="A22" authorId="0" shapeId="0" xr:uid="{00000000-0006-0000-0100-000007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Residential electricity consumption + residential CO2FFC/stationary combustion</t>
        </r>
      </text>
    </comment>
    <comment ref="A23" authorId="0" shapeId="0" xr:uid="{00000000-0006-0000-0100-000008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Coal + natural gas + oil</t>
        </r>
      </text>
    </comment>
    <comment ref="A24" authorId="0" shapeId="0" xr:uid="{00000000-0006-0000-0100-000009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agriculture in Table 1</t>
        </r>
      </text>
    </comment>
    <comment ref="A25" authorId="0" shapeId="0" xr:uid="{00000000-0006-0000-0100-00000A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solid waste in Table 1</t>
        </r>
      </text>
    </comment>
    <comment ref="A26" authorId="0" shapeId="0" xr:uid="{00000000-0006-0000-0100-00000B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wastewater in table 1</t>
        </r>
      </text>
    </comment>
    <comment ref="A27" authorId="0" shapeId="0" xr:uid="{00000000-0006-0000-0100-00000C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LULUCF in Table 1</t>
        </r>
      </text>
    </comment>
    <comment ref="A28" authorId="0" shapeId="0" xr:uid="{00000000-0006-0000-0100-00000D000000}">
      <text>
        <r>
          <rPr>
            <b/>
            <sz val="9"/>
            <color indexed="81"/>
            <rFont val="Tahoma"/>
            <charset val="1"/>
          </rPr>
          <t xml:space="preserve">VITA Program:
</t>
        </r>
        <r>
          <rPr>
            <sz val="9"/>
            <color indexed="81"/>
            <rFont val="Tahoma"/>
            <family val="2"/>
          </rPr>
          <t>Note that total CO2, CH4, and N2O values vary slightly between Table 1 and Table 2 due to the combination of categories and the division of energy end-use. CO2e total remains the same.</t>
        </r>
      </text>
    </comment>
    <comment ref="F29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Table 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A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transportation
</t>
        </r>
      </text>
    </comment>
    <comment ref="A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CO2FFC and Stationary Combustion Electric Power</t>
        </r>
      </text>
    </comment>
    <comment ref="F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Table 1</t>
        </r>
      </text>
    </comment>
    <comment ref="A19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Mobile combustion + transportation electricity consumption </t>
        </r>
      </text>
    </comment>
    <comment ref="A20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Industrial processes + industrial CO2FFC/stationary combustion + industrial electricity consumption</t>
        </r>
      </text>
    </comment>
    <comment ref="A2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Commercial electricity consumption + commercial CO2FFC/stationary combustion</t>
        </r>
      </text>
    </comment>
    <comment ref="A22" authorId="0" shapeId="0" xr:uid="{00000000-0006-0000-0200-000007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Residential electricity consumption + residential CO2FFC/stationary combustion</t>
        </r>
      </text>
    </comment>
    <comment ref="A23" authorId="0" shapeId="0" xr:uid="{00000000-0006-0000-0200-000008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Coal + natural gas + oil</t>
        </r>
      </text>
    </comment>
    <comment ref="A24" authorId="0" shapeId="0" xr:uid="{00000000-0006-0000-0200-000009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agriculture in Table 1</t>
        </r>
      </text>
    </comment>
    <comment ref="A25" authorId="0" shapeId="0" xr:uid="{00000000-0006-0000-0200-00000A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solid waste in Table 1</t>
        </r>
      </text>
    </comment>
    <comment ref="A26" authorId="0" shapeId="0" xr:uid="{00000000-0006-0000-0200-00000B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wastewater in table 1</t>
        </r>
      </text>
    </comment>
    <comment ref="A27" authorId="0" shapeId="0" xr:uid="{00000000-0006-0000-0200-00000C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LULUCF in Table 1</t>
        </r>
      </text>
    </comment>
    <comment ref="A28" authorId="0" shapeId="0" xr:uid="{00000000-0006-0000-0200-00000D000000}">
      <text>
        <r>
          <rPr>
            <b/>
            <sz val="9"/>
            <color indexed="81"/>
            <rFont val="Tahoma"/>
            <charset val="1"/>
          </rPr>
          <t xml:space="preserve">VITA Program:
</t>
        </r>
        <r>
          <rPr>
            <sz val="9"/>
            <color indexed="81"/>
            <rFont val="Tahoma"/>
            <family val="2"/>
          </rPr>
          <t>Note that total CO2, CH4, and N2O values vary slightly between Table 1 and Table 2 due to the combination of categories and the division of energy end-use. CO2e total remains the same.</t>
        </r>
      </text>
    </comment>
    <comment ref="F29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Table 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A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transportation
</t>
        </r>
      </text>
    </comment>
    <comment ref="A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CO2FFC and Stationary Combustion Electric Power</t>
        </r>
      </text>
    </comment>
    <comment ref="F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Table 1</t>
        </r>
      </text>
    </comment>
    <comment ref="A18" authorId="0" shapeId="0" xr:uid="{00000000-0006-0000-0300-000004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Mobile combustion + transportation electricity consumption </t>
        </r>
      </text>
    </comment>
    <comment ref="A19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Industrial processes + industrial CO2FFC/stationary combustion + industrial electricity consumption</t>
        </r>
      </text>
    </comment>
    <comment ref="A20" authorId="0" shapeId="0" xr:uid="{00000000-0006-0000-0300-000006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Commercial electricity consumption + commercial CO2FFC/stationary combustion</t>
        </r>
      </text>
    </comment>
    <comment ref="A21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Residential electricity consumption + residential CO2FFC/stationary combustion</t>
        </r>
      </text>
    </comment>
    <comment ref="A22" authorId="0" shapeId="0" xr:uid="{00000000-0006-0000-0300-000008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Coal + natural gas + oil</t>
        </r>
      </text>
    </comment>
    <comment ref="A23" authorId="0" shapeId="0" xr:uid="{00000000-0006-0000-0300-000009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agriculture in Table 1</t>
        </r>
      </text>
    </comment>
    <comment ref="A24" authorId="0" shapeId="0" xr:uid="{00000000-0006-0000-0300-00000A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solid waste in Table 1</t>
        </r>
      </text>
    </comment>
    <comment ref="A25" authorId="0" shapeId="0" xr:uid="{00000000-0006-0000-0300-00000B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wastewater in table 1</t>
        </r>
      </text>
    </comment>
    <comment ref="A26" authorId="0" shapeId="0" xr:uid="{00000000-0006-0000-0300-00000C00000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LULUCF in Table 1</t>
        </r>
      </text>
    </comment>
    <comment ref="A27" authorId="0" shapeId="0" xr:uid="{00000000-0006-0000-0300-00000D000000}">
      <text>
        <r>
          <rPr>
            <b/>
            <sz val="9"/>
            <color indexed="81"/>
            <rFont val="Tahoma"/>
            <charset val="1"/>
          </rPr>
          <t xml:space="preserve">VITA Program:
</t>
        </r>
        <r>
          <rPr>
            <sz val="9"/>
            <color indexed="81"/>
            <rFont val="Tahoma"/>
            <family val="2"/>
          </rPr>
          <t>Note that total CO2, CH4, and N2O values vary slightly between Table 1 and Table 2 due to the combination of categories and the division of energy end-use. CO2e total remains the same.</t>
        </r>
      </text>
    </comment>
    <comment ref="F28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Table 2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A3" authorId="0" shapeId="0" xr:uid="{16DD337C-500A-4792-8BBA-065CC357DAF3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transportation
</t>
        </r>
      </text>
    </comment>
    <comment ref="A4" authorId="0" shapeId="0" xr:uid="{AF466D88-8D66-4FED-A1B5-119F889040C1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CO2FFC and Stationary Combustion Electric Power</t>
        </r>
      </text>
    </comment>
    <comment ref="F14" authorId="0" shapeId="0" xr:uid="{CEE74E62-13A8-42D2-934C-71559D894523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Table 1</t>
        </r>
      </text>
    </comment>
    <comment ref="A18" authorId="0" shapeId="0" xr:uid="{DFF46477-7929-4095-B538-091D9A6234C1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Mobile combustion + transportation electricity consumption </t>
        </r>
      </text>
    </comment>
    <comment ref="A19" authorId="0" shapeId="0" xr:uid="{560DFCC1-A54C-4AE0-95E6-C2D15917CD30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Industrial processes + industrial CO2FFC + industrial stationary combustion + industrial electricity consumption</t>
        </r>
      </text>
    </comment>
    <comment ref="A20" authorId="0" shapeId="0" xr:uid="{66393AD4-C581-4A0C-AFAC-071B52453902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Commercial electricity consumption + commercial CO2FFC + commercial stationary combustion</t>
        </r>
      </text>
    </comment>
    <comment ref="A21" authorId="0" shapeId="0" xr:uid="{8FC284DC-68FF-48ED-86DD-50DDA982D444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Residential electricity consumption + residential CO2FFC + residential stationary combustion</t>
        </r>
      </text>
    </comment>
    <comment ref="A22" authorId="0" shapeId="0" xr:uid="{6D65A4CB-3C87-4AE1-BFE7-4BF49C4FFCFC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Coal + natural gas + oil</t>
        </r>
      </text>
    </comment>
    <comment ref="A23" authorId="0" shapeId="0" xr:uid="{DFA031E2-5E4A-4581-B337-BCCAE0F16F29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agriculture in Table 1</t>
        </r>
      </text>
    </comment>
    <comment ref="A24" authorId="0" shapeId="0" xr:uid="{88D9964C-B67C-4EFB-9208-586D6123BA28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solid waste in Table 1</t>
        </r>
      </text>
    </comment>
    <comment ref="A25" authorId="0" shapeId="0" xr:uid="{B9F356B4-F277-4F5D-8726-492CE65F4979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wastewater in table 1</t>
        </r>
      </text>
    </comment>
    <comment ref="A26" authorId="0" shapeId="0" xr:uid="{72C2632C-F58E-4A19-B0B8-3D5E5882F665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LULUCF in Table 1</t>
        </r>
      </text>
    </comment>
    <comment ref="A27" authorId="0" shapeId="0" xr:uid="{15654EFD-3D85-4B2A-9380-CD261DE65B4B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Note that total CO2, CH4, and N2O values vary slightly between Table 1 and Table 2 due to the combination of categories and the division of energy end-use. CO2e total remains the same.</t>
        </r>
      </text>
    </comment>
    <comment ref="F28" authorId="0" shapeId="0" xr:uid="{26F4FBCC-D21B-4734-950B-769A04E03E6C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Table 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A3" authorId="0" shapeId="0" xr:uid="{596965AD-678E-4051-88B2-F60FCD2EF72B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transportation
</t>
        </r>
      </text>
    </comment>
    <comment ref="A4" authorId="0" shapeId="0" xr:uid="{8C5097BB-A4C4-410A-B3D7-1465B6F7A540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Excludes CO2FFC and Stationary Combustion Electric Power</t>
        </r>
      </text>
    </comment>
    <comment ref="F14" authorId="0" shapeId="0" xr:uid="{C2DA7BF9-BCB8-4712-9EF2-4DA0DF9ECAA8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Table 1</t>
        </r>
      </text>
    </comment>
    <comment ref="A18" authorId="0" shapeId="0" xr:uid="{F5AA1893-7FA4-45A4-80B0-620550B4821D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Mobile combustion + transportation electricity consumption </t>
        </r>
      </text>
    </comment>
    <comment ref="A19" authorId="0" shapeId="0" xr:uid="{BC8BD514-CCB6-4D74-B2AC-2B22BF202A6F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Industrial processes + industrial CO2FFC + industrial stationary combustion + industrial electricity consumption</t>
        </r>
      </text>
    </comment>
    <comment ref="A20" authorId="0" shapeId="0" xr:uid="{99A6AAB7-EA9D-48D7-9E15-18170598F973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Commercial electricity consumption + commercial CO2FFC + commercial stationary combustion</t>
        </r>
      </text>
    </comment>
    <comment ref="A21" authorId="0" shapeId="0" xr:uid="{ED54E7A2-92F0-4026-8FEC-5C19AA3FE1B4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Residential electricity consumption + residential CO2FFC + residential stationary combustion</t>
        </r>
      </text>
    </comment>
    <comment ref="A22" authorId="0" shapeId="0" xr:uid="{56A77EC2-1556-4009-A6F5-0513F9500664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Coal + natural gas + oil</t>
        </r>
      </text>
    </comment>
    <comment ref="A23" authorId="0" shapeId="0" xr:uid="{0B062988-C8EF-43A3-AE42-EC78520422DC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agriculture in Table 1</t>
        </r>
      </text>
    </comment>
    <comment ref="A24" authorId="0" shapeId="0" xr:uid="{352D9042-3B74-4998-81D3-E1A6F49DB92C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solid waste in Table 1</t>
        </r>
      </text>
    </comment>
    <comment ref="A25" authorId="0" shapeId="0" xr:uid="{579ECE83-AF09-4792-8F10-75BC4AEA56FE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wastewater in table 1</t>
        </r>
      </text>
    </comment>
    <comment ref="A26" authorId="0" shapeId="0" xr:uid="{4AA39E5E-123F-4EA3-9E64-58158C577B81}">
      <text>
        <r>
          <rPr>
            <b/>
            <sz val="9"/>
            <color indexed="81"/>
            <rFont val="Tahoma"/>
            <charset val="1"/>
          </rPr>
          <t>VITA Program:</t>
        </r>
        <r>
          <rPr>
            <sz val="9"/>
            <color indexed="81"/>
            <rFont val="Tahoma"/>
            <charset val="1"/>
          </rPr>
          <t xml:space="preserve">
Same as LULUCF in Table 1</t>
        </r>
      </text>
    </comment>
    <comment ref="A27" authorId="0" shapeId="0" xr:uid="{0D5F4A95-EED8-463E-96CB-4D72D25A73DA}">
      <text>
        <r>
          <rPr>
            <b/>
            <sz val="9"/>
            <color indexed="81"/>
            <rFont val="Tahoma"/>
            <charset val="1"/>
          </rPr>
          <t xml:space="preserve">VITA Program:
</t>
        </r>
        <r>
          <rPr>
            <sz val="9"/>
            <color indexed="81"/>
            <rFont val="Tahoma"/>
            <family val="2"/>
          </rPr>
          <t>Note that total CO2, CH4, and N2O values vary slightly between Table 1 and Table 2 due to the combination of categories and the division of energy end-use. CO2e total remains the same.</t>
        </r>
      </text>
    </comment>
    <comment ref="F28" authorId="0" shapeId="0" xr:uid="{F913693D-20E6-4488-8A36-0A458885CB46}">
      <text>
        <r>
          <rPr>
            <b/>
            <sz val="9"/>
            <color indexed="81"/>
            <rFont val="Tahoma"/>
            <family val="2"/>
          </rPr>
          <t>VITA Program:</t>
        </r>
        <r>
          <rPr>
            <sz val="9"/>
            <color indexed="81"/>
            <rFont val="Tahoma"/>
            <family val="2"/>
          </rPr>
          <t xml:space="preserve">
Table 2</t>
        </r>
      </text>
    </comment>
  </commentList>
</comments>
</file>

<file path=xl/sharedStrings.xml><?xml version="1.0" encoding="utf-8"?>
<sst xmlns="http://schemas.openxmlformats.org/spreadsheetml/2006/main" count="1080" uniqueCount="121">
  <si>
    <t>Sector</t>
  </si>
  <si>
    <t>CO2</t>
  </si>
  <si>
    <t>CH4</t>
  </si>
  <si>
    <t>N2O</t>
  </si>
  <si>
    <t>HFC, PFC, NF3, and SF6</t>
  </si>
  <si>
    <t>CO2e</t>
  </si>
  <si>
    <t>Agricultural Activity</t>
  </si>
  <si>
    <t>MMTCO2e</t>
  </si>
  <si>
    <t>CO2FFC and Stationary Combustion Categories</t>
  </si>
  <si>
    <t>MMTCO2</t>
  </si>
  <si>
    <t>CH4- MMTCO2e</t>
  </si>
  <si>
    <t>N2O - MMTCO2e</t>
  </si>
  <si>
    <t>Fuel Type/Vehicle Type</t>
  </si>
  <si>
    <t>CH4 and N2O - MMTCO2e</t>
  </si>
  <si>
    <t>Industrial Sector</t>
  </si>
  <si>
    <t>Activity</t>
  </si>
  <si>
    <t>CH4 - MMTCO2e</t>
  </si>
  <si>
    <t>Disposal Type</t>
  </si>
  <si>
    <t>Facility Type</t>
  </si>
  <si>
    <t>Land Use Categories</t>
  </si>
  <si>
    <t>Electricity End-Use Sector</t>
  </si>
  <si>
    <t>Mobile Combustion</t>
  </si>
  <si>
    <t>-</t>
  </si>
  <si>
    <t>Enteric Fermentation</t>
  </si>
  <si>
    <t>Residential</t>
  </si>
  <si>
    <t>Gasoline Highway</t>
  </si>
  <si>
    <t>Cement Manufacture</t>
  </si>
  <si>
    <t>Coal Mining</t>
  </si>
  <si>
    <t>Natural Gas</t>
  </si>
  <si>
    <t>Landfill</t>
  </si>
  <si>
    <t>Municipal</t>
  </si>
  <si>
    <t>Net Forest Carbon Flux</t>
  </si>
  <si>
    <t>Commercial</t>
  </si>
  <si>
    <t>CO2FFC</t>
  </si>
  <si>
    <t>Manure Management</t>
  </si>
  <si>
    <t xml:space="preserve">   Passenger Cars</t>
  </si>
  <si>
    <t>Lime Manufacture</t>
  </si>
  <si>
    <t>Abandoned Coal Mines</t>
  </si>
  <si>
    <t xml:space="preserve">   Production</t>
  </si>
  <si>
    <t>Combustion</t>
  </si>
  <si>
    <t>Industrial</t>
  </si>
  <si>
    <t xml:space="preserve">   Forest Land Remaining Forest Land</t>
  </si>
  <si>
    <t>Electricity Consumption</t>
  </si>
  <si>
    <t>Ag Soils</t>
  </si>
  <si>
    <t xml:space="preserve">   Light-Duty Trucks</t>
  </si>
  <si>
    <t>Limestone and Dolomite Use</t>
  </si>
  <si>
    <t xml:space="preserve">   Vented</t>
  </si>
  <si>
    <t xml:space="preserve">   Transmission</t>
  </si>
  <si>
    <t>TOTAL</t>
  </si>
  <si>
    <t xml:space="preserve">        Aboveground Biomass</t>
  </si>
  <si>
    <t>Stationary Combustion</t>
  </si>
  <si>
    <t>Rice Cultivation</t>
  </si>
  <si>
    <t>Electric Power</t>
  </si>
  <si>
    <t xml:space="preserve">   Heavy-Duty Vehicles</t>
  </si>
  <si>
    <t>Soda Ash</t>
  </si>
  <si>
    <t xml:space="preserve">   Sealed</t>
  </si>
  <si>
    <t xml:space="preserve">   Distribution</t>
  </si>
  <si>
    <t xml:space="preserve">        Belowground Biomass</t>
  </si>
  <si>
    <t>Transportation</t>
  </si>
  <si>
    <t>Industrial Processes</t>
  </si>
  <si>
    <t>Liming</t>
  </si>
  <si>
    <t xml:space="preserve">   Motorcycles</t>
  </si>
  <si>
    <t>Iron &amp; Steel Production</t>
  </si>
  <si>
    <t xml:space="preserve">   Flooded</t>
  </si>
  <si>
    <t>Oil</t>
  </si>
  <si>
    <t xml:space="preserve">        Deadwood</t>
  </si>
  <si>
    <t>Coal</t>
  </si>
  <si>
    <t>Urea Fertilization</t>
  </si>
  <si>
    <t>Diesel Highway</t>
  </si>
  <si>
    <t>Ammonia Production</t>
  </si>
  <si>
    <t xml:space="preserve">        Litter</t>
  </si>
  <si>
    <t>Agriculture</t>
  </si>
  <si>
    <t>Agricultural Residue Burning</t>
  </si>
  <si>
    <t>Urea Consumption</t>
  </si>
  <si>
    <t xml:space="preserve">        Soil (Mineral)</t>
  </si>
  <si>
    <t>*note that electricity consumption emissions in table 1 are lower due to subtracting electric power generation emissions to avoid double counting.</t>
  </si>
  <si>
    <t>Natural Gas and Oil</t>
  </si>
  <si>
    <t>ODS Substitutes</t>
  </si>
  <si>
    <t xml:space="preserve">        Drained Organic Soil</t>
  </si>
  <si>
    <t>Solid Waste</t>
  </si>
  <si>
    <t>Semiconductor Manufacturing</t>
  </si>
  <si>
    <t xml:space="preserve">        Total wood products</t>
  </si>
  <si>
    <t>Wastewater</t>
  </si>
  <si>
    <t>Non-Highway</t>
  </si>
  <si>
    <t>Electric Power Transmission and Distribution Systems</t>
  </si>
  <si>
    <t xml:space="preserve">   Land Converted to Forest Land</t>
  </si>
  <si>
    <t>LULUCF</t>
  </si>
  <si>
    <t xml:space="preserve">   Boats</t>
  </si>
  <si>
    <t xml:space="preserve">   Locomotives</t>
  </si>
  <si>
    <t>all units in above table are MMTCO2e</t>
  </si>
  <si>
    <t xml:space="preserve">   Farm Equipment</t>
  </si>
  <si>
    <t xml:space="preserve">   Construction Equipment</t>
  </si>
  <si>
    <t xml:space="preserve">   Aircraft</t>
  </si>
  <si>
    <t xml:space="preserve">   Other</t>
  </si>
  <si>
    <t xml:space="preserve">   Forest Land Converted to Land</t>
  </si>
  <si>
    <t>Alternative Fuel Vehicles</t>
  </si>
  <si>
    <t xml:space="preserve">   Light Duty Vehicles</t>
  </si>
  <si>
    <t>Industry</t>
  </si>
  <si>
    <t xml:space="preserve">   Heavy Duty Vehicles</t>
  </si>
  <si>
    <t>Commercial Energy</t>
  </si>
  <si>
    <t xml:space="preserve">   Buses</t>
  </si>
  <si>
    <t>Residential Energy</t>
  </si>
  <si>
    <t>Energy Production</t>
  </si>
  <si>
    <t>Urban Trees</t>
  </si>
  <si>
    <t>Landfilled Yard Trimmings and Food Scraps</t>
  </si>
  <si>
    <t xml:space="preserve">   Grass</t>
  </si>
  <si>
    <t xml:space="preserve">   Leaves</t>
  </si>
  <si>
    <t xml:space="preserve">   Branches</t>
  </si>
  <si>
    <t xml:space="preserve">   Food Scraps</t>
  </si>
  <si>
    <t>Settlement Soils</t>
  </si>
  <si>
    <t>Agricultural Soil Carbon Flux</t>
  </si>
  <si>
    <t>Petroleum</t>
  </si>
  <si>
    <t>Other</t>
  </si>
  <si>
    <t>CO2 Emissions from Combustion of Fossil Fuel by Fossil Fuel</t>
  </si>
  <si>
    <t>HCFC-22 Production</t>
  </si>
  <si>
    <t>Forest Fires</t>
  </si>
  <si>
    <t>N2O from Settlement Soils</t>
  </si>
  <si>
    <t xml:space="preserve">   Heavy-Duty Buses</t>
  </si>
  <si>
    <t>Wastewater Facility Type</t>
  </si>
  <si>
    <t>*Note that electricity consumption emissions in table 1 are lower due to subtracting electric power generation emissions to avoid double counting.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</si>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</sst>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0.000"/>
    <numFmt numFmtId="166" formatCode="0.00000000000000"/>
    <numFmt numFmtId="167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omic Sans MS"/>
      <family val="4"/>
    </font>
    <font>
      <sz val="8"/>
      <name val="Arial"/>
      <family val="2"/>
    </font>
    <font>
      <i/>
      <sz val="8"/>
      <name val="Comic Sans MS"/>
      <family val="4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4D7731"/>
        <bgColor theme="5"/>
      </patternFill>
    </fill>
    <fill>
      <patternFill patternType="solid">
        <fgColor rgb="FF4D773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 style="thin">
        <color indexed="64"/>
      </top>
      <bottom style="thin">
        <color theme="9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6" fillId="0" borderId="0"/>
    <xf numFmtId="43" fontId="12" fillId="0" borderId="0" applyFont="0" applyFill="0" applyBorder="0" applyAlignment="0" applyProtection="0"/>
  </cellStyleXfs>
  <cellXfs count="7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0" fillId="0" borderId="2" xfId="0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 indent="1"/>
    </xf>
    <xf numFmtId="0" fontId="7" fillId="0" borderId="0" xfId="2" applyFont="1" applyAlignment="1">
      <alignment horizontal="left" wrapText="1" indent="2"/>
    </xf>
    <xf numFmtId="0" fontId="7" fillId="0" borderId="0" xfId="2" applyFont="1" applyAlignment="1">
      <alignment horizontal="left" indent="2"/>
    </xf>
    <xf numFmtId="0" fontId="8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0" fontId="0" fillId="3" borderId="0" xfId="1" applyFont="1" applyFill="1" applyBorder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/>
    <xf numFmtId="165" fontId="1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165" fontId="13" fillId="0" borderId="0" xfId="0" applyNumberFormat="1" applyFont="1" applyAlignment="1">
      <alignment horizontal="center"/>
    </xf>
    <xf numFmtId="165" fontId="13" fillId="0" borderId="0" xfId="0" applyNumberFormat="1" applyFont="1"/>
    <xf numFmtId="165" fontId="14" fillId="0" borderId="0" xfId="0" applyNumberFormat="1" applyFont="1"/>
    <xf numFmtId="165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67" fontId="13" fillId="0" borderId="0" xfId="3" applyNumberFormat="1" applyFont="1"/>
    <xf numFmtId="165" fontId="13" fillId="4" borderId="4" xfId="0" applyNumberFormat="1" applyFont="1" applyFill="1" applyBorder="1"/>
    <xf numFmtId="165" fontId="13" fillId="0" borderId="4" xfId="0" applyNumberFormat="1" applyFont="1" applyBorder="1"/>
    <xf numFmtId="164" fontId="13" fillId="0" borderId="0" xfId="0" applyNumberFormat="1" applyFont="1"/>
    <xf numFmtId="164" fontId="13" fillId="0" borderId="0" xfId="0" applyNumberFormat="1" applyFont="1" applyAlignment="1">
      <alignment horizontal="right"/>
    </xf>
    <xf numFmtId="165" fontId="0" fillId="0" borderId="3" xfId="0" applyNumberFormat="1" applyBorder="1" applyAlignment="1">
      <alignment horizontal="center"/>
    </xf>
    <xf numFmtId="165" fontId="0" fillId="0" borderId="5" xfId="0" applyNumberFormat="1" applyBorder="1"/>
    <xf numFmtId="0" fontId="0" fillId="0" borderId="6" xfId="0" applyBorder="1"/>
    <xf numFmtId="165" fontId="2" fillId="0" borderId="7" xfId="0" applyNumberFormat="1" applyFont="1" applyBorder="1"/>
    <xf numFmtId="165" fontId="0" fillId="0" borderId="8" xfId="0" applyNumberFormat="1" applyBorder="1" applyAlignment="1">
      <alignment horizontal="center"/>
    </xf>
    <xf numFmtId="165" fontId="0" fillId="0" borderId="6" xfId="0" applyNumberFormat="1" applyBorder="1"/>
    <xf numFmtId="0" fontId="0" fillId="0" borderId="9" xfId="0" applyBorder="1"/>
    <xf numFmtId="0" fontId="0" fillId="0" borderId="0" xfId="0" quotePrefix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165" fontId="13" fillId="0" borderId="5" xfId="0" applyNumberFormat="1" applyFont="1" applyBorder="1"/>
    <xf numFmtId="0" fontId="0" fillId="0" borderId="5" xfId="0" applyBorder="1"/>
    <xf numFmtId="165" fontId="2" fillId="0" borderId="7" xfId="0" applyNumberFormat="1" applyFont="1" applyBorder="1" applyAlignment="1">
      <alignment horizontal="right"/>
    </xf>
    <xf numFmtId="165" fontId="0" fillId="0" borderId="7" xfId="0" applyNumberFormat="1" applyBorder="1"/>
    <xf numFmtId="0" fontId="0" fillId="0" borderId="7" xfId="0" applyBorder="1"/>
    <xf numFmtId="165" fontId="2" fillId="0" borderId="12" xfId="0" applyNumberFormat="1" applyFont="1" applyBorder="1" applyAlignment="1">
      <alignment horizontal="right"/>
    </xf>
    <xf numFmtId="165" fontId="2" fillId="0" borderId="12" xfId="0" applyNumberFormat="1" applyFont="1" applyBorder="1"/>
    <xf numFmtId="165" fontId="14" fillId="0" borderId="12" xfId="0" applyNumberFormat="1" applyFont="1" applyBorder="1" applyAlignment="1">
      <alignment horizontal="center"/>
    </xf>
    <xf numFmtId="165" fontId="13" fillId="3" borderId="0" xfId="0" applyNumberFormat="1" applyFont="1" applyFill="1"/>
    <xf numFmtId="164" fontId="14" fillId="0" borderId="0" xfId="0" applyNumberFormat="1" applyFont="1"/>
    <xf numFmtId="165" fontId="14" fillId="0" borderId="4" xfId="0" applyNumberFormat="1" applyFont="1" applyBorder="1"/>
    <xf numFmtId="165" fontId="14" fillId="3" borderId="0" xfId="0" applyNumberFormat="1" applyFont="1" applyFill="1"/>
    <xf numFmtId="0" fontId="2" fillId="0" borderId="2" xfId="0" applyFont="1" applyBorder="1"/>
    <xf numFmtId="165" fontId="2" fillId="0" borderId="4" xfId="0" applyNumberFormat="1" applyFont="1" applyBorder="1"/>
    <xf numFmtId="165" fontId="2" fillId="0" borderId="3" xfId="0" applyNumberFormat="1" applyFont="1" applyBorder="1"/>
    <xf numFmtId="165" fontId="14" fillId="0" borderId="0" xfId="0" applyNumberFormat="1" applyFont="1" applyAlignment="1">
      <alignment horizontal="center"/>
    </xf>
    <xf numFmtId="0" fontId="1" fillId="5" borderId="10" xfId="0" applyFont="1" applyFill="1" applyBorder="1"/>
    <xf numFmtId="0" fontId="1" fillId="5" borderId="11" xfId="0" applyFont="1" applyFill="1" applyBorder="1"/>
    <xf numFmtId="0" fontId="1" fillId="5" borderId="6" xfId="0" applyFont="1" applyFill="1" applyBorder="1"/>
    <xf numFmtId="165" fontId="13" fillId="0" borderId="7" xfId="0" applyNumberFormat="1" applyFont="1" applyBorder="1" applyAlignment="1">
      <alignment horizontal="center"/>
    </xf>
    <xf numFmtId="0" fontId="0" fillId="6" borderId="0" xfId="0" applyFill="1"/>
    <xf numFmtId="165" fontId="0" fillId="6" borderId="6" xfId="0" applyNumberFormat="1" applyFill="1" applyBorder="1"/>
    <xf numFmtId="0" fontId="0" fillId="7" borderId="13" xfId="0" applyFill="1" applyBorder="1"/>
    <xf numFmtId="165" fontId="0" fillId="7" borderId="13" xfId="0" applyNumberFormat="1" applyFill="1" applyBorder="1"/>
    <xf numFmtId="165" fontId="0" fillId="7" borderId="13" xfId="0" applyNumberFormat="1" applyFill="1" applyBorder="1" applyAlignment="1">
      <alignment horizontal="center"/>
    </xf>
    <xf numFmtId="165" fontId="0" fillId="7" borderId="14" xfId="0" applyNumberFormat="1" applyFill="1" applyBorder="1"/>
  </cellXfs>
  <cellStyles count="4">
    <cellStyle name="Check Cell" xfId="1" builtinId="23"/>
    <cellStyle name="Comma 2" xfId="3" xr:uid="{FE34E473-26E2-40CB-BB6B-771421EF51E8}"/>
    <cellStyle name="Normal" xfId="0" builtinId="0"/>
    <cellStyle name="Normal_Book1" xfId="2" xr:uid="{00000000-0005-0000-0000-000002000000}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rgb="FF4D7731"/>
        </patternFill>
      </fill>
    </dxf>
    <dxf>
      <numFmt numFmtId="165" formatCode="0.00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</dxf>
    <dxf>
      <fill>
        <patternFill patternType="solid">
          <fgColor indexed="64"/>
          <bgColor rgb="FF4D773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5" formatCode="0.00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</dxf>
    <dxf>
      <numFmt numFmtId="165" formatCode="0.00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</dxf>
    <dxf>
      <numFmt numFmtId="165" formatCode="0.000"/>
    </dxf>
    <dxf>
      <numFmt numFmtId="165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00"/>
    </dxf>
    <dxf>
      <numFmt numFmtId="165" formatCode="0.00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4" formatCode="0.0000"/>
    </dxf>
    <dxf>
      <numFmt numFmtId="165" formatCode="0.000"/>
    </dxf>
    <dxf>
      <numFmt numFmtId="165" formatCode="0.000"/>
    </dxf>
    <dxf>
      <numFmt numFmtId="164" formatCode="0.0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4" formatCode="0.0000"/>
    </dxf>
    <dxf>
      <numFmt numFmtId="165" formatCode="0.000"/>
    </dxf>
    <dxf>
      <numFmt numFmtId="165" formatCode="0.000"/>
    </dxf>
    <dxf>
      <numFmt numFmtId="164" formatCode="0.0000"/>
    </dxf>
    <dxf>
      <numFmt numFmtId="165" formatCode="0.000"/>
    </dxf>
    <dxf>
      <numFmt numFmtId="165" formatCode="0.000"/>
    </dxf>
    <dxf>
      <numFmt numFmtId="165" formatCode="0.000"/>
    </dxf>
    <dxf>
      <alignment horizontal="center" vertical="bottom" textRotation="0" wrapText="0" indent="0" justifyLastLine="0" shrinkToFit="0" readingOrder="0"/>
    </dxf>
    <dxf>
      <numFmt numFmtId="165" formatCode="0.000"/>
    </dxf>
    <dxf>
      <numFmt numFmtId="165" formatCode="0.00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4" formatCode="0.0000"/>
    </dxf>
    <dxf>
      <numFmt numFmtId="165" formatCode="0.000"/>
    </dxf>
    <dxf>
      <numFmt numFmtId="165" formatCode="0.000"/>
    </dxf>
    <dxf>
      <numFmt numFmtId="164" formatCode="0.0000"/>
    </dxf>
    <dxf>
      <numFmt numFmtId="165" formatCode="0.000"/>
    </dxf>
    <dxf>
      <numFmt numFmtId="165" formatCode="0.000"/>
    </dxf>
    <dxf>
      <numFmt numFmtId="165" formatCode="0.000"/>
    </dxf>
    <dxf>
      <alignment horizontal="center" vertical="bottom" textRotation="0" wrapText="0" indent="0" justifyLastLine="0" shrinkToFit="0" readingOrder="0"/>
    </dxf>
    <dxf>
      <numFmt numFmtId="165" formatCode="0.000"/>
    </dxf>
    <dxf>
      <numFmt numFmtId="165" formatCode="0.00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  <alignment horizontal="center" vertical="bottom" textRotation="0" wrapText="0" indent="0" justifyLastLine="0" shrinkToFit="0" readingOrder="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4" formatCode="0.0000"/>
    </dxf>
    <dxf>
      <numFmt numFmtId="165" formatCode="0.000"/>
    </dxf>
    <dxf>
      <numFmt numFmtId="165" formatCode="0.000"/>
    </dxf>
    <dxf>
      <numFmt numFmtId="164" formatCode="0.0000"/>
    </dxf>
    <dxf>
      <numFmt numFmtId="165" formatCode="0.000"/>
    </dxf>
    <dxf>
      <numFmt numFmtId="165" formatCode="0.000"/>
    </dxf>
    <dxf>
      <numFmt numFmtId="165" formatCode="0.00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4D7731"/>
      <color rgb="FF3F6228"/>
      <color rgb="FFF580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vf67239/Documents/2019%20SIT%20Modules/CO2FFC%20Modu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vf67239/Documents/2019%20SIT%20Modules/Ag%20Modu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vf67239/Documents/2019%20SIT%20Modules/IP%20Modul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vf67239/Documents/2019%20SIT%20Modules/Mobile%20Combustion%20Modu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Dataframe"/>
      <sheetName val="Dataframe_Sum"/>
      <sheetName val="Default State Energy Data Table"/>
      <sheetName val="Residential"/>
      <sheetName val="Commercial"/>
      <sheetName val="Transportation"/>
      <sheetName val="Electric Power"/>
      <sheetName val="Bunker Fuels"/>
      <sheetName val="Industrial"/>
      <sheetName val="Summary-MMTCO2E"/>
      <sheetName val="Summary-MMTCE"/>
      <sheetName val="Tracker"/>
      <sheetName val="Uncertainty"/>
      <sheetName val="FF Consumption"/>
      <sheetName val="Coal CC"/>
      <sheetName val="Non-Energy Consump."/>
      <sheetName val="Variable CC's"/>
      <sheetName val="Code Key"/>
      <sheetName val="SNG"/>
      <sheetName val="Ethanol"/>
      <sheetName val="Data Sources"/>
      <sheetName val="List Data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6">
          <cell r="K6">
            <v>3.6666666666666665</v>
          </cell>
        </row>
      </sheetData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Dataframe"/>
      <sheetName val="Dataframe_Sum"/>
      <sheetName val="Enteric Fermentation"/>
      <sheetName val="CH4 from Manure Management"/>
      <sheetName val="N2O from Manure Management"/>
      <sheetName val="Ag Soils-Plant-Residues&amp;Legumes"/>
      <sheetName val="Ag Soils-Plant-Fertilizers"/>
      <sheetName val="Ag Soils-Animals"/>
      <sheetName val="Rice Cultivation"/>
      <sheetName val="Liming"/>
      <sheetName val="Urea Fertilization"/>
      <sheetName val="Ag. Residue Burning-CH4"/>
      <sheetName val="Ag. Residue Burning-N2O"/>
      <sheetName val="Summary"/>
      <sheetName val="Default Livestock_Crop Data "/>
      <sheetName val="Summary Figures"/>
      <sheetName val="National Adjustment"/>
      <sheetName val="Uncertainty"/>
      <sheetName val="constants"/>
      <sheetName val="FertilizerData"/>
      <sheetName val="enteric EFsNEW"/>
      <sheetName val="enteric EFs"/>
      <sheetName val="VS-CattleNEW"/>
      <sheetName val="VS-Cattle"/>
      <sheetName val="TAM and NEx Rates"/>
      <sheetName val="MCF"/>
      <sheetName val="manure%"/>
      <sheetName val="Documentation"/>
      <sheetName val="Data Sources"/>
      <sheetName val="Notes"/>
      <sheetName val="ListData"/>
      <sheetName val="animal data"/>
      <sheetName val="crop data"/>
      <sheetName val="burn data"/>
      <sheetName val="Urea Consump Calendar Yr"/>
      <sheetName val="Urea Consump Fert Yr"/>
      <sheetName val="Limestone Final Data"/>
      <sheetName val="Limestone, pre-correction"/>
      <sheetName val="Corr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2">
          <cell r="B12">
            <v>25</v>
          </cell>
        </row>
        <row r="13">
          <cell r="B13">
            <v>298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Dataframe"/>
      <sheetName val="Dataframe_Sum"/>
      <sheetName val="GHGRP Data Input"/>
      <sheetName val="Cement"/>
      <sheetName val="Lime"/>
      <sheetName val="Limestone"/>
      <sheetName val="Soda Ash"/>
      <sheetName val="Aluminum"/>
      <sheetName val="Iron &amp; Steel"/>
      <sheetName val="Ammonia &amp; Urea"/>
      <sheetName val="Nitric"/>
      <sheetName val="Adipic"/>
      <sheetName val="HCFC-22"/>
      <sheetName val="ODS"/>
      <sheetName val="Semiconductor"/>
      <sheetName val="Electric Power"/>
      <sheetName val="Magnesium"/>
      <sheetName val="Summary, MTCE"/>
      <sheetName val="Summary, MTCO2E"/>
      <sheetName val="Tracker"/>
      <sheetName val="Uncertainty"/>
      <sheetName val="Data"/>
      <sheetName val="EF"/>
      <sheetName val="ODS subs method"/>
      <sheetName val="Lime Proportion Data"/>
      <sheetName val="Soda Ash Method"/>
      <sheetName val="Industrial Limestone Ratios"/>
      <sheetName val="semiconductors method"/>
      <sheetName val="Electric Power method"/>
      <sheetName val="Iron &amp; Steel Data"/>
      <sheetName val="Ammonia Defaults"/>
      <sheetName val="state population"/>
      <sheetName val="List Data"/>
      <sheetName val="Data Sources"/>
      <sheetName val="Notes"/>
    </sheetNames>
    <sheetDataSet>
      <sheetData sheetId="0">
        <row r="89">
          <cell r="C89">
            <v>0.27272727272727271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Dataframe"/>
      <sheetName val="Dataframe_Sum"/>
      <sheetName val="Highway1"/>
      <sheetName val="Highway2"/>
      <sheetName val="Highway3"/>
      <sheetName val="LDGV"/>
      <sheetName val="LDGT"/>
      <sheetName val="HDGV"/>
      <sheetName val="LDDV"/>
      <sheetName val="LDDT"/>
      <sheetName val="HDDV"/>
      <sheetName val="MC"/>
      <sheetName val="Highway"/>
      <sheetName val="Summary"/>
      <sheetName val="CO2 Summary"/>
      <sheetName val="Tracker"/>
      <sheetName val="Uncertainty"/>
      <sheetName val="Non-CO2 Emissions"/>
      <sheetName val="Aviation"/>
      <sheetName val="Boats"/>
      <sheetName val="Locomotives"/>
      <sheetName val="Other"/>
      <sheetName val="AFV"/>
      <sheetName val="Highway CO2"/>
      <sheetName val="Non-highway CO2"/>
      <sheetName val="VMT by MY"/>
      <sheetName val="HW Fuel Consumption by Type"/>
      <sheetName val="Fuel Efficiency"/>
      <sheetName val="Ethanol Correction for CO2"/>
      <sheetName val="CO2 Factors"/>
      <sheetName val="Locomotive Activity"/>
      <sheetName val="Farm Activity"/>
      <sheetName val="Construction Activity"/>
      <sheetName val="Other Activity"/>
      <sheetName val="Aviation Activity"/>
      <sheetName val="AFVActivity"/>
      <sheetName val="Boat Activity"/>
      <sheetName val="VMT Correction"/>
      <sheetName val="Non_HW_Calcs"/>
      <sheetName val="VMT"/>
      <sheetName val="AFV Calcs"/>
      <sheetName val="Notes"/>
      <sheetName val="Data Sources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8">
          <cell r="B28">
            <v>0.27272727272727271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14" totalsRowShown="0" headerRowDxfId="125" dataDxfId="124">
  <autoFilter ref="A1:F14" xr:uid="{00000000-0009-0000-0100-000001000000}"/>
  <tableColumns count="6">
    <tableColumn id="1" xr3:uid="{00000000-0010-0000-0000-000001000000}" name="Sector" dataDxfId="123"/>
    <tableColumn id="2" xr3:uid="{00000000-0010-0000-0000-000002000000}" name="CO2" dataDxfId="122"/>
    <tableColumn id="3" xr3:uid="{00000000-0010-0000-0000-000003000000}" name="CH4" dataDxfId="121"/>
    <tableColumn id="4" xr3:uid="{00000000-0010-0000-0000-000004000000}" name="N2O" dataDxfId="120"/>
    <tableColumn id="6" xr3:uid="{00000000-0010-0000-0000-000006000000}" name="HFC, PFC, NF3, and SF6" dataDxfId="119"/>
    <tableColumn id="5" xr3:uid="{00000000-0010-0000-0000-000005000000}" name="CO2e" dataDxfId="11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09000000}" name="Table43" displayName="Table43" ref="AI1:AJ31" totalsRowShown="0">
  <autoFilter ref="AI1:AJ31" xr:uid="{00000000-0009-0000-0100-00002B000000}"/>
  <tableColumns count="2">
    <tableColumn id="1" xr3:uid="{00000000-0010-0000-0900-000001000000}" name="Land Use Categories"/>
    <tableColumn id="2" xr3:uid="{00000000-0010-0000-0900-000002000000}" name="MMTCO2e" dataDxfId="10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0A000000}" name="Table48" displayName="Table48" ref="AL1:AM6" totalsRowShown="0">
  <autoFilter ref="AL1:AM6" xr:uid="{00000000-0009-0000-0100-000030000000}"/>
  <sortState xmlns:xlrd2="http://schemas.microsoft.com/office/spreadsheetml/2017/richdata2" ref="AL2:AP6">
    <sortCondition ref="AL1:AL6"/>
  </sortState>
  <tableColumns count="2">
    <tableColumn id="1" xr3:uid="{00000000-0010-0000-0A00-000001000000}" name="Electricity End-Use Sector"/>
    <tableColumn id="2" xr3:uid="{00000000-0010-0000-0A00-000002000000}" name="MMTCO2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0B000000}" name="Table53555657" displayName="Table53555657" ref="A18:F29" totalsRowShown="0">
  <autoFilter ref="A18:F29" xr:uid="{00000000-0009-0000-0100-000038000000}"/>
  <tableColumns count="6">
    <tableColumn id="1" xr3:uid="{00000000-0010-0000-0B00-000001000000}" name="Sector" dataDxfId="107"/>
    <tableColumn id="2" xr3:uid="{00000000-0010-0000-0B00-000002000000}" name="CO2" dataDxfId="106"/>
    <tableColumn id="3" xr3:uid="{00000000-0010-0000-0B00-000003000000}" name="CH4" dataDxfId="105"/>
    <tableColumn id="4" xr3:uid="{00000000-0010-0000-0B00-000004000000}" name="N2O" dataDxfId="104"/>
    <tableColumn id="5" xr3:uid="{00000000-0010-0000-0B00-000005000000}" name="HFC, PFC, NF3, and SF6" dataDxfId="103"/>
    <tableColumn id="6" xr3:uid="{00000000-0010-0000-0B00-000006000000}" name="CO2e" dataDxfId="102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e24" displayName="Table24" ref="I1:J9" totalsRowShown="0">
  <autoFilter ref="I1:J9" xr:uid="{00000000-0009-0000-0100-000003000000}"/>
  <tableColumns count="2">
    <tableColumn id="1" xr3:uid="{00000000-0010-0000-0C00-000001000000}" name="Agricultural Activity"/>
    <tableColumn id="2" xr3:uid="{00000000-0010-0000-0C00-000002000000}" name="MMTCO2e" dataDxfId="10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D000000}" name="Table6" displayName="Table6" ref="A1:F14" totalsRowShown="0">
  <autoFilter ref="A1:F14" xr:uid="{00000000-0009-0000-0100-000006000000}"/>
  <tableColumns count="6">
    <tableColumn id="1" xr3:uid="{00000000-0010-0000-0D00-000001000000}" name="Sector"/>
    <tableColumn id="2" xr3:uid="{00000000-0010-0000-0D00-000002000000}" name="CO2"/>
    <tableColumn id="3" xr3:uid="{00000000-0010-0000-0D00-000003000000}" name="CH4"/>
    <tableColumn id="4" xr3:uid="{00000000-0010-0000-0D00-000004000000}" name="N2O"/>
    <tableColumn id="6" xr3:uid="{00000000-0010-0000-0D00-000006000000}" name="HFC, PFC, NF3, and SF6" dataDxfId="100"/>
    <tableColumn id="5" xr3:uid="{00000000-0010-0000-0D00-000005000000}" name="CO2e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e1012" displayName="Table1012" ref="L1:O6" totalsRowShown="0">
  <autoFilter ref="L1:O6" xr:uid="{00000000-0009-0000-0100-00000B000000}"/>
  <tableColumns count="4">
    <tableColumn id="1" xr3:uid="{00000000-0010-0000-0E00-000001000000}" name="CO2FFC and Stationary Combustion Categories"/>
    <tableColumn id="4" xr3:uid="{00000000-0010-0000-0E00-000004000000}" name="MMTCO2" dataDxfId="99"/>
    <tableColumn id="3" xr3:uid="{00000000-0010-0000-0E00-000003000000}" name="CH4- MMTCO2e" dataDxfId="98"/>
    <tableColumn id="2" xr3:uid="{00000000-0010-0000-0E00-000002000000}" name="N2O - MMTCO2e" dataDxfId="97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417" displayName="Table1417" ref="Q1:S22" totalsRowShown="0">
  <autoFilter ref="Q1:S22" xr:uid="{00000000-0009-0000-0100-000010000000}"/>
  <tableColumns count="3">
    <tableColumn id="1" xr3:uid="{00000000-0010-0000-0F00-000001000000}" name="Fuel Type/Vehicle Type"/>
    <tableColumn id="3" xr3:uid="{00000000-0010-0000-0F00-000003000000}" name="MMTCO2"/>
    <tableColumn id="2" xr3:uid="{00000000-0010-0000-0F00-000002000000}" name="CH4 and N2O - MMTCO2e" dataDxfId="96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0000000}" name="Table724" displayName="Table724" ref="U1:V12" totalsRowShown="0">
  <autoFilter ref="U1:V12" xr:uid="{00000000-0009-0000-0100-000017000000}"/>
  <tableColumns count="2">
    <tableColumn id="1" xr3:uid="{00000000-0010-0000-1000-000001000000}" name="Industrial Sector"/>
    <tableColumn id="2" xr3:uid="{00000000-0010-0000-1000-000002000000}" name="MMTCO2e" dataDxfId="9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1000000}" name="Table28" displayName="Table28" ref="X1:Y7" totalsRowShown="0">
  <autoFilter ref="X1:Y7" xr:uid="{00000000-0009-0000-0100-00001B000000}"/>
  <tableColumns count="2">
    <tableColumn id="1" xr3:uid="{00000000-0010-0000-1100-000001000000}" name="Activity"/>
    <tableColumn id="2" xr3:uid="{00000000-0010-0000-1100-000002000000}" name="CH4 - MMTCO2e" dataDxfId="94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2000000}" name="Table3032" displayName="Table3032" ref="AA1:AB7" totalsRowShown="0">
  <autoFilter ref="AA1:AB7" xr:uid="{00000000-0009-0000-0100-00001F000000}"/>
  <tableColumns count="2">
    <tableColumn id="1" xr3:uid="{00000000-0010-0000-1200-000001000000}" name="Sector"/>
    <tableColumn id="2" xr3:uid="{00000000-0010-0000-1200-000002000000}" name="CH4 - MMTCO2e" dataDxfId="9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H1:I9" totalsRowShown="0">
  <autoFilter ref="H1:I9" xr:uid="{00000000-0009-0000-0100-000002000000}"/>
  <tableColumns count="2">
    <tableColumn id="1" xr3:uid="{00000000-0010-0000-0100-000001000000}" name="Agricultural Activity"/>
    <tableColumn id="2" xr3:uid="{00000000-0010-0000-0100-000002000000}" name="MMTCO2e" dataDxfId="117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3000000}" name="Table3436" displayName="Table3436" ref="AD1:AE4" totalsRowShown="0">
  <autoFilter ref="AD1:AE4" xr:uid="{00000000-0009-0000-0100-000023000000}"/>
  <tableColumns count="2">
    <tableColumn id="1" xr3:uid="{00000000-0010-0000-1300-000001000000}" name="Disposal Type"/>
    <tableColumn id="3" xr3:uid="{00000000-0010-0000-1300-000003000000}" name="MMTCO2e" dataDxfId="92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4000000}" name="Table3840" displayName="Table3840" ref="AG1:AH4" totalsRowShown="0">
  <autoFilter ref="AG1:AH4" xr:uid="{00000000-0009-0000-0100-000027000000}"/>
  <tableColumns count="2">
    <tableColumn id="1" xr3:uid="{00000000-0010-0000-1400-000001000000}" name="Facility Type"/>
    <tableColumn id="3" xr3:uid="{00000000-0010-0000-1400-000003000000}" name="MMTCO2e" dataDxfId="91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15000000}" name="Table4345" displayName="Table4345" ref="AJ1:AK31" totalsRowShown="0">
  <autoFilter ref="AJ1:AK31" xr:uid="{00000000-0009-0000-0100-00002C000000}"/>
  <tableColumns count="2">
    <tableColumn id="1" xr3:uid="{00000000-0010-0000-1500-000001000000}" name="Land Use Categories"/>
    <tableColumn id="3" xr3:uid="{00000000-0010-0000-1500-000003000000}" name="MMTCO2e" dataDxfId="90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16000000}" name="Table4850" displayName="Table4850" ref="AM1:AN6" totalsRowShown="0">
  <autoFilter ref="AM1:AN6" xr:uid="{00000000-0009-0000-0100-000031000000}"/>
  <sortState xmlns:xlrd2="http://schemas.microsoft.com/office/spreadsheetml/2017/richdata2" ref="AM2:AQ6">
    <sortCondition ref="AM1:AM6"/>
  </sortState>
  <tableColumns count="2">
    <tableColumn id="1" xr3:uid="{00000000-0010-0000-1600-000001000000}" name="Electricity End-Use Sector"/>
    <tableColumn id="3" xr3:uid="{00000000-0010-0000-1600-000003000000}" name="MMTCO2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17000000}" name="Table535556" displayName="Table535556" ref="A18:F29" totalsRowShown="0">
  <autoFilter ref="A18:F29" xr:uid="{00000000-0009-0000-0100-000037000000}"/>
  <tableColumns count="6">
    <tableColumn id="1" xr3:uid="{00000000-0010-0000-1700-000001000000}" name="Sector" dataDxfId="89"/>
    <tableColumn id="2" xr3:uid="{00000000-0010-0000-1700-000002000000}" name="CO2" dataDxfId="88"/>
    <tableColumn id="3" xr3:uid="{00000000-0010-0000-1700-000003000000}" name="CH4" dataDxfId="87"/>
    <tableColumn id="4" xr3:uid="{00000000-0010-0000-1700-000004000000}" name="N2O" dataDxfId="86"/>
    <tableColumn id="5" xr3:uid="{00000000-0010-0000-1700-000005000000}" name="HFC, PFC, NF3, and SF6" dataDxfId="85"/>
    <tableColumn id="6" xr3:uid="{00000000-0010-0000-1700-000006000000}" name="CO2e" dataDxfId="8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18000000}" name="Table25" displayName="Table25" ref="I1:J9" totalsRowShown="0">
  <autoFilter ref="I1:J9" xr:uid="{00000000-0009-0000-0100-000004000000}"/>
  <tableColumns count="2">
    <tableColumn id="1" xr3:uid="{00000000-0010-0000-1800-000001000000}" name="Agricultural Activity"/>
    <tableColumn id="2" xr3:uid="{00000000-0010-0000-1800-000002000000}" name="MMTCO2e" dataDxfId="83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9000000}" name="Table8" displayName="Table8" ref="A1:F14" totalsRowShown="0">
  <autoFilter ref="A1:F14" xr:uid="{00000000-0009-0000-0100-000008000000}"/>
  <tableColumns count="6">
    <tableColumn id="1" xr3:uid="{00000000-0010-0000-1900-000001000000}" name="Sector"/>
    <tableColumn id="2" xr3:uid="{00000000-0010-0000-1900-000002000000}" name="CO2"/>
    <tableColumn id="3" xr3:uid="{00000000-0010-0000-1900-000003000000}" name="CH4"/>
    <tableColumn id="4" xr3:uid="{00000000-0010-0000-1900-000004000000}" name="N2O"/>
    <tableColumn id="6" xr3:uid="{00000000-0010-0000-1900-000006000000}" name="HFC, PFC, NF3, and SF6" dataDxfId="82"/>
    <tableColumn id="5" xr3:uid="{00000000-0010-0000-1900-000005000000}" name="CO2e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A000000}" name="Table1013" displayName="Table1013" ref="L1:O6" totalsRowShown="0">
  <autoFilter ref="L1:O6" xr:uid="{00000000-0009-0000-0100-00000C000000}"/>
  <tableColumns count="4">
    <tableColumn id="1" xr3:uid="{00000000-0010-0000-1A00-000001000000}" name="CO2FFC and Stationary Combustion Categories"/>
    <tableColumn id="4" xr3:uid="{00000000-0010-0000-1A00-000004000000}" name="MMTCO2" dataDxfId="81"/>
    <tableColumn id="3" xr3:uid="{00000000-0010-0000-1A00-000003000000}" name="CH4- MMTCO2e" dataDxfId="80"/>
    <tableColumn id="2" xr3:uid="{00000000-0010-0000-1A00-000002000000}" name="N2O - MMTCO2e" dataDxfId="79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B000000}" name="Table1419" displayName="Table1419" ref="Q1:S22" totalsRowShown="0">
  <autoFilter ref="Q1:S22" xr:uid="{00000000-0009-0000-0100-000012000000}"/>
  <tableColumns count="3">
    <tableColumn id="1" xr3:uid="{00000000-0010-0000-1B00-000001000000}" name="Fuel Type/Vehicle Type"/>
    <tableColumn id="3" xr3:uid="{00000000-0010-0000-1B00-000003000000}" name="MMTCO2"/>
    <tableColumn id="2" xr3:uid="{00000000-0010-0000-1B00-000002000000}" name="CH4 and N2O - MMTCO2e" dataDxfId="78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C000000}" name="Table72425" displayName="Table72425" ref="U1:V12" totalsRowShown="0">
  <autoFilter ref="U1:V12" xr:uid="{00000000-0009-0000-0100-000018000000}"/>
  <tableColumns count="2">
    <tableColumn id="1" xr3:uid="{00000000-0010-0000-1C00-000001000000}" name="Industrial Sector"/>
    <tableColumn id="2" xr3:uid="{00000000-0010-0000-1C00-000002000000}" name="MMTCO2e" dataDxfId="7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le3" displayName="Table3" ref="K1:N6" totalsRowShown="0">
  <autoFilter ref="K1:N6" xr:uid="{00000000-0009-0000-0100-00000A000000}"/>
  <tableColumns count="4">
    <tableColumn id="1" xr3:uid="{00000000-0010-0000-0200-000001000000}" name="CO2FFC and Stationary Combustion Categories"/>
    <tableColumn id="3" xr3:uid="{00000000-0010-0000-0200-000003000000}" name="MMTCO2" dataDxfId="116"/>
    <tableColumn id="4" xr3:uid="{00000000-0010-0000-0200-000004000000}" name="CH4- MMTCO2e" dataDxfId="115"/>
    <tableColumn id="2" xr3:uid="{00000000-0010-0000-0200-000002000000}" name="N2O - MMTCO2e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D000000}" name="Table2829" displayName="Table2829" ref="X1:Y7" totalsRowShown="0">
  <autoFilter ref="X1:Y7" xr:uid="{00000000-0009-0000-0100-00001C000000}"/>
  <tableColumns count="2">
    <tableColumn id="1" xr3:uid="{00000000-0010-0000-1D00-000001000000}" name="Activity"/>
    <tableColumn id="2" xr3:uid="{00000000-0010-0000-1D00-000002000000}" name="CH4 - MMTCO2e" dataDxfId="76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Table303233" displayName="Table303233" ref="AA1:AB7" totalsRowShown="0">
  <autoFilter ref="AA1:AB7" xr:uid="{00000000-0009-0000-0100-000020000000}"/>
  <tableColumns count="2">
    <tableColumn id="1" xr3:uid="{00000000-0010-0000-1E00-000001000000}" name="Sector"/>
    <tableColumn id="2" xr3:uid="{00000000-0010-0000-1E00-000002000000}" name="CH4 - MMTCO2e" dataDxfId="75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F000000}" name="Table3437" displayName="Table3437" ref="AD1:AE4" totalsRowShown="0">
  <autoFilter ref="AD1:AE4" xr:uid="{00000000-0009-0000-0100-000024000000}"/>
  <tableColumns count="2">
    <tableColumn id="1" xr3:uid="{00000000-0010-0000-1F00-000001000000}" name="Disposal Type"/>
    <tableColumn id="4" xr3:uid="{00000000-0010-0000-1F00-000004000000}" name="MMTCO2e" dataDxfId="74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0000000}" name="Table3841" displayName="Table3841" ref="AG1:AH4" totalsRowShown="0">
  <autoFilter ref="AG1:AH4" xr:uid="{00000000-0009-0000-0100-000028000000}"/>
  <tableColumns count="2">
    <tableColumn id="1" xr3:uid="{00000000-0010-0000-2000-000001000000}" name="Facility Type"/>
    <tableColumn id="4" xr3:uid="{00000000-0010-0000-2000-000004000000}" name="MMTCO2e" dataDxfId="73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1000000}" name="Table4346" displayName="Table4346" ref="AJ1:AK31" totalsRowShown="0">
  <autoFilter ref="AJ1:AK31" xr:uid="{00000000-0009-0000-0100-00002D000000}"/>
  <tableColumns count="2">
    <tableColumn id="1" xr3:uid="{00000000-0010-0000-2100-000001000000}" name="Land Use Categories"/>
    <tableColumn id="4" xr3:uid="{00000000-0010-0000-2100-000004000000}" name="MMTCO2e" dataDxfId="72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2000000}" name="Table4851" displayName="Table4851" ref="AM1:AN6" totalsRowShown="0">
  <autoFilter ref="AM1:AN6" xr:uid="{00000000-0009-0000-0100-000032000000}"/>
  <sortState xmlns:xlrd2="http://schemas.microsoft.com/office/spreadsheetml/2017/richdata2" ref="AM2:AQ6">
    <sortCondition ref="AM1:AM6"/>
  </sortState>
  <tableColumns count="2">
    <tableColumn id="1" xr3:uid="{00000000-0010-0000-2200-000001000000}" name="Electricity End-Use Sector"/>
    <tableColumn id="4" xr3:uid="{00000000-0010-0000-2200-000004000000}" name="MMTCO2e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23000000}" name="Table5355" displayName="Table5355" ref="A18:F29" totalsRowShown="0">
  <autoFilter ref="A18:F29" xr:uid="{00000000-0009-0000-0100-000036000000}"/>
  <tableColumns count="6">
    <tableColumn id="1" xr3:uid="{00000000-0010-0000-2300-000001000000}" name="Sector" dataDxfId="71"/>
    <tableColumn id="2" xr3:uid="{00000000-0010-0000-2300-000002000000}" name="CO2" dataDxfId="70"/>
    <tableColumn id="3" xr3:uid="{00000000-0010-0000-2300-000003000000}" name="CH4" dataDxfId="69"/>
    <tableColumn id="4" xr3:uid="{00000000-0010-0000-2300-000004000000}" name="N2O" dataDxfId="68"/>
    <tableColumn id="5" xr3:uid="{00000000-0010-0000-2300-000005000000}" name="HFC, PFC, NF3, and SF6" dataDxfId="67"/>
    <tableColumn id="6" xr3:uid="{00000000-0010-0000-2300-000006000000}" name="CO2e" dataDxfId="66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24000000}" name="Table26" displayName="Table26" ref="I1:J9" totalsRowShown="0">
  <autoFilter ref="I1:J9" xr:uid="{00000000-0009-0000-0100-000005000000}"/>
  <tableColumns count="2">
    <tableColumn id="1" xr3:uid="{00000000-0010-0000-2400-000001000000}" name="Agricultural Activity"/>
    <tableColumn id="2" xr3:uid="{00000000-0010-0000-2400-000002000000}" name="MMTCO2e" dataDxfId="65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25000000}" name="Table9" displayName="Table9" ref="A1:F14" totalsRowShown="0">
  <autoFilter ref="A1:F14" xr:uid="{00000000-0009-0000-0100-000009000000}"/>
  <tableColumns count="6">
    <tableColumn id="1" xr3:uid="{00000000-0010-0000-2500-000001000000}" name="Sector"/>
    <tableColumn id="2" xr3:uid="{00000000-0010-0000-2500-000002000000}" name="CO2" dataDxfId="64"/>
    <tableColumn id="3" xr3:uid="{00000000-0010-0000-2500-000003000000}" name="CH4" dataDxfId="63"/>
    <tableColumn id="4" xr3:uid="{00000000-0010-0000-2500-000004000000}" name="N2O" dataDxfId="62"/>
    <tableColumn id="6" xr3:uid="{00000000-0010-0000-2500-000006000000}" name="HFC, PFC, NF3, and SF6" dataDxfId="61"/>
    <tableColumn id="5" xr3:uid="{00000000-0010-0000-2500-000005000000}" name="CO2e" dataDxfId="60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26000000}" name="Table1014" displayName="Table1014" ref="L1:O6" totalsRowShown="0">
  <autoFilter ref="L1:O6" xr:uid="{00000000-0009-0000-0100-00000D000000}"/>
  <tableColumns count="4">
    <tableColumn id="1" xr3:uid="{00000000-0010-0000-2600-000001000000}" name="CO2FFC and Stationary Combustion Categories"/>
    <tableColumn id="4" xr3:uid="{00000000-0010-0000-2600-000004000000}" name="MMTCO2" dataDxfId="59"/>
    <tableColumn id="3" xr3:uid="{00000000-0010-0000-2600-000003000000}" name="CH4- MMTCO2e" dataDxfId="58"/>
    <tableColumn id="2" xr3:uid="{00000000-0010-0000-2600-000002000000}" name="N2O - MMTCO2e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Table4" displayName="Table4" ref="P1:R22" totalsRowShown="0">
  <autoFilter ref="P1:R22" xr:uid="{00000000-0009-0000-0100-00000E000000}"/>
  <tableColumns count="3">
    <tableColumn id="1" xr3:uid="{00000000-0010-0000-0300-000001000000}" name="Fuel Type/Vehicle Type"/>
    <tableColumn id="3" xr3:uid="{00000000-0010-0000-0300-000003000000}" name="MMTCO2"/>
    <tableColumn id="2" xr3:uid="{00000000-0010-0000-0300-000002000000}" name="CH4 and N2O - MMTCO2e" dataDxfId="114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27000000}" name="Table1421" displayName="Table1421" ref="Q1:S22" totalsRowShown="0">
  <autoFilter ref="Q1:S22" xr:uid="{00000000-0009-0000-0100-000014000000}"/>
  <tableColumns count="3">
    <tableColumn id="1" xr3:uid="{00000000-0010-0000-2700-000001000000}" name="Fuel Type/Vehicle Type"/>
    <tableColumn id="3" xr3:uid="{00000000-0010-0000-2700-000003000000}" name="MMTCO2"/>
    <tableColumn id="2" xr3:uid="{00000000-0010-0000-2700-000002000000}" name="CH4 and N2O - MMTCO2e" dataDxfId="56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28000000}" name="Table7242526" displayName="Table7242526" ref="U1:V12" totalsRowShown="0">
  <autoFilter ref="U1:V12" xr:uid="{00000000-0009-0000-0100-000019000000}"/>
  <tableColumns count="2">
    <tableColumn id="1" xr3:uid="{00000000-0010-0000-2800-000001000000}" name="Industrial Sector"/>
    <tableColumn id="2" xr3:uid="{00000000-0010-0000-2800-000002000000}" name="MMTCO2e" dataDxfId="55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29000000}" name="Table282930" displayName="Table282930" ref="X1:Y7" totalsRowShown="0">
  <autoFilter ref="X1:Y7" xr:uid="{00000000-0009-0000-0100-00001D000000}"/>
  <tableColumns count="2">
    <tableColumn id="1" xr3:uid="{00000000-0010-0000-2900-000001000000}" name="Activity"/>
    <tableColumn id="2" xr3:uid="{00000000-0010-0000-2900-000002000000}" name="CH4 - MMTCO2e" dataDxfId="54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A000000}" name="Table30323334" displayName="Table30323334" ref="AA1:AB7" totalsRowShown="0">
  <autoFilter ref="AA1:AB7" xr:uid="{00000000-0009-0000-0100-000021000000}"/>
  <tableColumns count="2">
    <tableColumn id="1" xr3:uid="{00000000-0010-0000-2A00-000001000000}" name="Sector"/>
    <tableColumn id="2" xr3:uid="{00000000-0010-0000-2A00-000002000000}" name="CH4 - MMTCO2e" dataDxfId="53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B000000}" name="Table3438" displayName="Table3438" ref="AD1:AE4" totalsRowShown="0">
  <autoFilter ref="AD1:AE4" xr:uid="{00000000-0009-0000-0100-000025000000}"/>
  <tableColumns count="2">
    <tableColumn id="1" xr3:uid="{00000000-0010-0000-2B00-000001000000}" name="Disposal Type"/>
    <tableColumn id="5" xr3:uid="{00000000-0010-0000-2B00-000005000000}" name="MMTCO2e" dataDxfId="52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C000000}" name="Table3842" displayName="Table3842" ref="AG1:AH4" totalsRowShown="0">
  <autoFilter ref="AG1:AH4" xr:uid="{00000000-0009-0000-0100-000029000000}"/>
  <tableColumns count="2">
    <tableColumn id="1" xr3:uid="{00000000-0010-0000-2C00-000001000000}" name="Facility Type"/>
    <tableColumn id="5" xr3:uid="{00000000-0010-0000-2C00-000005000000}" name="MMTCO2e" dataDxfId="51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Table4347" displayName="Table4347" ref="AJ1:AK31" totalsRowShown="0">
  <autoFilter ref="AJ1:AK31" xr:uid="{00000000-0009-0000-0100-00002E000000}"/>
  <tableColumns count="2">
    <tableColumn id="1" xr3:uid="{00000000-0010-0000-2D00-000001000000}" name="Land Use Categories"/>
    <tableColumn id="5" xr3:uid="{00000000-0010-0000-2D00-000005000000}" name="MMTCO2e" dataDxfId="50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2E000000}" name="Table4852" displayName="Table4852" ref="AM1:AN6" totalsRowShown="0">
  <autoFilter ref="AM1:AN6" xr:uid="{00000000-0009-0000-0100-000033000000}"/>
  <sortState xmlns:xlrd2="http://schemas.microsoft.com/office/spreadsheetml/2017/richdata2" ref="AM2:AQ6">
    <sortCondition ref="AM1:AM6"/>
  </sortState>
  <tableColumns count="2">
    <tableColumn id="1" xr3:uid="{00000000-0010-0000-2E00-000001000000}" name="Electricity End-Use Sector"/>
    <tableColumn id="5" xr3:uid="{00000000-0010-0000-2E00-000005000000}" name="MMTCO2e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2F000000}" name="Table53" displayName="Table53" ref="A17:F28" totalsRowShown="0">
  <autoFilter ref="A17:F28" xr:uid="{00000000-0009-0000-0100-000035000000}"/>
  <tableColumns count="6">
    <tableColumn id="1" xr3:uid="{00000000-0010-0000-2F00-000001000000}" name="Sector" dataDxfId="49"/>
    <tableColumn id="2" xr3:uid="{00000000-0010-0000-2F00-000002000000}" name="CO2" dataDxfId="48"/>
    <tableColumn id="3" xr3:uid="{00000000-0010-0000-2F00-000003000000}" name="CH4" dataDxfId="47"/>
    <tableColumn id="4" xr3:uid="{00000000-0010-0000-2F00-000004000000}" name="N2O" dataDxfId="46"/>
    <tableColumn id="5" xr3:uid="{00000000-0010-0000-2F00-000005000000}" name="HFC, PFC, NF3, and SF6" dataDxfId="45"/>
    <tableColumn id="6" xr3:uid="{00000000-0010-0000-2F00-000006000000}" name="CO2e" dataDxfId="44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1A67BCE-690B-4460-9722-56EB35AEFE66}" name="Table2616" displayName="Table2616" ref="I1:J9" totalsRowShown="0">
  <autoFilter ref="I1:J9" xr:uid="{00000000-0009-0000-0100-000005000000}"/>
  <tableColumns count="2">
    <tableColumn id="1" xr3:uid="{5B16F5A4-5A00-4E35-BF2F-D3D73EBF2CE5}" name="Agricultural Activity"/>
    <tableColumn id="2" xr3:uid="{B69E68F9-D6BF-4F62-A1ED-50B6F874A573}" name="MMTCO2e" dataDxfId="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5" displayName="Table5" ref="T1:U12" totalsRowShown="0">
  <autoFilter ref="T1:U12" xr:uid="{00000000-0009-0000-0100-000007000000}"/>
  <tableColumns count="2">
    <tableColumn id="1" xr3:uid="{00000000-0010-0000-0400-000001000000}" name="Industrial Sector"/>
    <tableColumn id="2" xr3:uid="{00000000-0010-0000-0400-000002000000}" name="MMTCO2e" dataDxfId="113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C024F6F-D03D-4A89-8F79-A30F41A948AD}" name="Table918" displayName="Table918" ref="A1:F14" totalsRowShown="0">
  <autoFilter ref="A1:F14" xr:uid="{00000000-0009-0000-0100-000009000000}"/>
  <tableColumns count="6">
    <tableColumn id="1" xr3:uid="{D2A036A8-EF0B-4EC9-B5E4-22A3FF8E93E3}" name="Sector"/>
    <tableColumn id="2" xr3:uid="{A6AEC93E-ECAA-48AF-96D2-00F2EBA83A2A}" name="CO2" dataDxfId="42"/>
    <tableColumn id="3" xr3:uid="{A2286196-13D2-4EFE-812F-FA9B38C98798}" name="CH4" dataDxfId="41"/>
    <tableColumn id="4" xr3:uid="{77810AFC-6753-488B-B797-BCEBDDA225B8}" name="N2O" dataDxfId="40"/>
    <tableColumn id="6" xr3:uid="{90176A42-278B-46D1-B6FE-7E830E05427A}" name="HFC, PFC, NF3, and SF6" dataDxfId="39"/>
    <tableColumn id="5" xr3:uid="{2914C7AC-9BEF-4EEC-9953-A25198E68AD5}" name="CO2e" dataDxfId="38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4247870-88CD-429D-ABC3-395659E8E7C2}" name="Table101420" displayName="Table101420" ref="L1:O6" totalsRowShown="0">
  <autoFilter ref="L1:O6" xr:uid="{00000000-0009-0000-0100-00000D000000}"/>
  <tableColumns count="4">
    <tableColumn id="1" xr3:uid="{081864FF-67F6-4AA0-8809-51ACDF5F226E}" name="CO2FFC and Stationary Combustion Categories"/>
    <tableColumn id="4" xr3:uid="{F049BF6F-59E2-4052-957E-6C643FDA6B19}" name="MMTCO2e" dataDxfId="37"/>
    <tableColumn id="2" xr3:uid="{07AA6F09-52D7-40A6-96D9-171546893C3C}" name="CH4- MMTCO2e" dataDxfId="36"/>
    <tableColumn id="3" xr3:uid="{84F55B2A-0FF8-4608-B616-AA0210A3FE92}" name="N2O - MMTCO2e" dataDxfId="35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DB2D341-3608-49D8-98FD-E5B3F93512FF}" name="Table142122" displayName="Table142122" ref="T1:V23" totalsRowShown="0">
  <autoFilter ref="T1:V23" xr:uid="{00000000-0009-0000-0100-000014000000}"/>
  <tableColumns count="3">
    <tableColumn id="1" xr3:uid="{ED738E89-B70F-441C-BA84-C359178E15C9}" name="Fuel Type/Vehicle Type"/>
    <tableColumn id="3" xr3:uid="{C44C46EB-7D00-4410-BF8D-68A4DF53455A}" name="MMTCO2" dataDxfId="34"/>
    <tableColumn id="2" xr3:uid="{B981DF22-5FEF-42FA-98EE-D4542FE005BE}" name="CH4 and N2O - MMTCO2e" dataDxfId="33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33B539F-E9A8-49EE-849E-809315F2FCAA}" name="Table724252623" displayName="Table724252623" ref="X1:Y13" totalsRowShown="0" dataDxfId="32">
  <autoFilter ref="X1:Y13" xr:uid="{00000000-0009-0000-0100-000019000000}"/>
  <tableColumns count="2">
    <tableColumn id="1" xr3:uid="{0D13B167-01E0-458F-834F-6801D3139D61}" name="Industrial Sector" dataDxfId="31"/>
    <tableColumn id="2" xr3:uid="{7FB56C20-CB90-4B74-A66B-4E7ADCE5EA95}" name="MMTCO2e" dataDxfId="30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5C103DB-B5CE-40F8-858B-19D80E1E9F73}" name="Table28293043" displayName="Table28293043" ref="AA1:AB7" totalsRowShown="0">
  <autoFilter ref="AA1:AB7" xr:uid="{00000000-0009-0000-0100-00001D000000}"/>
  <tableColumns count="2">
    <tableColumn id="1" xr3:uid="{61F843B6-453C-4872-B6B2-291EF6AFFFA1}" name="Activity"/>
    <tableColumn id="2" xr3:uid="{7FDF9DC7-6F6D-422D-BA0C-EB3906E84660}" name="CH4 - MMTCO2e" dataDxfId="29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F1034D4-0713-48CE-8C1F-E7F69E5133F2}" name="Table3032333448" displayName="Table3032333448" ref="AD1:AE7" totalsRowShown="0">
  <autoFilter ref="AD1:AE7" xr:uid="{00000000-0009-0000-0100-000021000000}"/>
  <tableColumns count="2">
    <tableColumn id="1" xr3:uid="{EA7D49E6-660F-4151-BFF8-8C24C121AF5B}" name="Sector"/>
    <tableColumn id="2" xr3:uid="{372BD878-83FC-4950-BB2A-3B56638356FB}" name="CH4 - MMTCO2e" dataDxfId="28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AB5874-9274-41F4-B9B7-68B1D105F137}" name="Table343853" displayName="Table343853" ref="AG1:AH4" totalsRowShown="0">
  <autoFilter ref="AG1:AH4" xr:uid="{00000000-0009-0000-0100-000025000000}"/>
  <tableColumns count="2">
    <tableColumn id="1" xr3:uid="{00E8F3F4-D317-4880-A79C-6B4CC07936E1}" name="Disposal Type"/>
    <tableColumn id="5" xr3:uid="{77942D7A-B852-47C6-925B-0D0701D6AF4F}" name="MMTCO2e" dataDxfId="27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27383F0-7BB9-4FA2-859F-FF2D1789CC24}" name="Table384258" displayName="Table384258" ref="AJ1:AK4" totalsRowShown="0">
  <autoFilter ref="AJ1:AK4" xr:uid="{00000000-0009-0000-0100-000029000000}"/>
  <tableColumns count="2">
    <tableColumn id="1" xr3:uid="{A5046998-F572-429F-8325-16A3F30D376A}" name="Wastewater Facility Type"/>
    <tableColumn id="5" xr3:uid="{7EA0D20B-F00A-465C-B256-DF6A6E28F2CE}" name="MMTCO2e" dataDxfId="26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53D82C7-C7E1-40E1-9C71-5517B5FF92A5}" name="Table434759" displayName="Table434759" ref="AM1:AN34" totalsRowShown="0">
  <autoFilter ref="AM1:AN34" xr:uid="{00000000-0009-0000-0100-00002E000000}"/>
  <tableColumns count="2">
    <tableColumn id="1" xr3:uid="{FCD7EF3D-BF3E-4FBD-8D5B-9A1881B88210}" name="Land Use Categories"/>
    <tableColumn id="5" xr3:uid="{8FF83F0A-DB32-49C4-8D70-D9569EE85386}" name="MMTCO2e" dataDxfId="25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C2B37842-4ED8-4459-9D81-097EE71A72B3}" name="Table485260" displayName="Table485260" ref="AP1:AQ6" totalsRowShown="0">
  <autoFilter ref="AP1:AQ6" xr:uid="{00000000-0009-0000-0100-000033000000}"/>
  <sortState xmlns:xlrd2="http://schemas.microsoft.com/office/spreadsheetml/2017/richdata2" ref="AP2:AQ6">
    <sortCondition ref="AP2:AP6" customList="Residential,Commercial,Industrial,Transportation,TOTAL"/>
  </sortState>
  <tableColumns count="2">
    <tableColumn id="1" xr3:uid="{29E27022-333E-4D8C-90AC-8D68483447B8}" name="Electricity End-Use Sector"/>
    <tableColumn id="5" xr3:uid="{72D4CAF1-6665-429E-9470-CA3D421DC73E}" name="MMTCO2e" dataDxfId="2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5000000}" name="Table27" displayName="Table27" ref="W1:X7" totalsRowShown="0">
  <autoFilter ref="W1:X7" xr:uid="{00000000-0009-0000-0100-00001A000000}"/>
  <tableColumns count="2">
    <tableColumn id="1" xr3:uid="{00000000-0010-0000-0500-000001000000}" name="Activity"/>
    <tableColumn id="2" xr3:uid="{00000000-0010-0000-0500-000002000000}" name="CH4 - MMTCO2e" dataDxfId="112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CCAFFA4-9098-4068-8196-969F51D42BC6}" name="Table5361" displayName="Table5361" ref="A17:F29" totalsRowShown="0">
  <autoFilter ref="A17:F29" xr:uid="{00000000-0009-0000-0100-000035000000}"/>
  <tableColumns count="6">
    <tableColumn id="1" xr3:uid="{66F57784-B119-4C1E-90D1-AA862C172B93}" name="Sector" dataDxfId="23"/>
    <tableColumn id="2" xr3:uid="{D4B932D6-C721-48D3-9F0E-CC5012748B6C}" name="CO2" dataDxfId="22"/>
    <tableColumn id="3" xr3:uid="{D1B60B96-8C1E-4185-A5D9-54CEC5B75053}" name="CH4" dataDxfId="21"/>
    <tableColumn id="4" xr3:uid="{13B5469B-72A2-41E3-BE27-93591D2417D4}" name="N2O" dataDxfId="20"/>
    <tableColumn id="5" xr3:uid="{ECD51E49-925E-4E78-ABB2-CD2732CC888D}" name="HFC, PFC, NF3, and SF6" dataDxfId="19"/>
    <tableColumn id="6" xr3:uid="{A77FF6AB-9802-4C08-9F20-ABA023844CC8}" name="CO2e" dataDxfId="18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9AB36DA-DDD2-4C2F-973A-B9FA7DD40A0B}" name="Table61" displayName="Table61" ref="Q1:R6" totalsRowShown="0" headerRowDxfId="17" dataDxfId="16">
  <autoFilter ref="Q1:R6" xr:uid="{39AB36DA-DDD2-4C2F-973A-B9FA7DD40A0B}"/>
  <tableColumns count="2">
    <tableColumn id="1" xr3:uid="{7C6AB483-1E8E-432B-9FE9-0D2F77E0AD3E}" name="CO2 Emissions from Combustion of Fossil Fuel by Fossil Fuel" dataDxfId="15"/>
    <tableColumn id="2" xr3:uid="{0096EF4A-3166-4D45-B6F5-07EFBA9AE612}" name="MMTCO2e" dataDxfId="14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4CB21A0F-7413-4C90-B623-0AA686573755}" name="Table536174" displayName="Table536174" ref="A17:F28" totalsRowShown="0" headerRowDxfId="13">
  <autoFilter ref="A17:F28" xr:uid="{00000000-0009-0000-0100-000035000000}"/>
  <tableColumns count="6">
    <tableColumn id="1" xr3:uid="{BAFFC8D4-2FD6-4377-ACA7-6398EBD39ECC}" name="Sector" dataDxfId="12"/>
    <tableColumn id="2" xr3:uid="{9C88864B-0186-461C-A0E9-64F5EB8C9A20}" name="CO2" dataDxfId="11"/>
    <tableColumn id="3" xr3:uid="{94A6D51A-1FE4-4DAB-B4D4-783086C7FA73}" name="CH4" dataDxfId="10"/>
    <tableColumn id="4" xr3:uid="{78BB6DA5-B77D-4356-8E1B-7FA2945DCEE4}" name="N2O" dataDxfId="9"/>
    <tableColumn id="5" xr3:uid="{4B5B9198-B026-4411-8EDD-6D1B5117537A}" name="HFC, PFC, NF3, and SF6" dataDxfId="8"/>
    <tableColumn id="6" xr3:uid="{F4CF7056-4B0C-42A4-83BC-0191060A38F0}" name="CO2e" dataDxfId="7"/>
  </tableColumns>
  <tableStyleInfo name="TableStyleMedium7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7E638F4-0DF0-4A19-B5A0-91B667A66FAD}" name="Table64" displayName="Table64" ref="A1:F13" totalsRowShown="0" headerRowDxfId="6" dataDxfId="5">
  <autoFilter ref="A1:F13" xr:uid="{E7E638F4-0DF0-4A19-B5A0-91B667A66FAD}"/>
  <tableColumns count="6">
    <tableColumn id="1" xr3:uid="{17302311-3122-49D2-A4F4-31A557A8C845}" name="Sector"/>
    <tableColumn id="2" xr3:uid="{6ADE1F0D-7F4C-4CD3-96BB-C4FD73200816}" name="CO2" dataDxfId="4"/>
    <tableColumn id="3" xr3:uid="{F644C54C-E0F5-4573-8ADD-FEC59DA99034}" name="CH4" dataDxfId="3"/>
    <tableColumn id="4" xr3:uid="{DFA41DFD-947E-4440-B04F-91C376455DFC}" name="N2O" dataDxfId="2"/>
    <tableColumn id="5" xr3:uid="{3B897380-AE0D-488F-BAEC-7508D426C483}" name="HFC, PFC, NF3, and SF6" dataDxfId="1"/>
    <tableColumn id="6" xr3:uid="{131F7F21-814F-4EFC-9C67-0987F99C8B3E}" name="CO2e" dataDxfId="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6000000}" name="Table30" displayName="Table30" ref="Z1:AA7" totalsRowShown="0">
  <autoFilter ref="Z1:AA7" xr:uid="{00000000-0009-0000-0100-00001E000000}"/>
  <tableColumns count="2">
    <tableColumn id="1" xr3:uid="{00000000-0010-0000-0600-000001000000}" name="Sector"/>
    <tableColumn id="2" xr3:uid="{00000000-0010-0000-0600-000002000000}" name="CH4 - MMTCO2e" dataDxfId="1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7000000}" name="Table34" displayName="Table34" ref="AC1:AD4" totalsRowShown="0">
  <autoFilter ref="AC1:AD4" xr:uid="{00000000-0009-0000-0100-000022000000}"/>
  <tableColumns count="2">
    <tableColumn id="1" xr3:uid="{00000000-0010-0000-0700-000001000000}" name="Disposal Type"/>
    <tableColumn id="2" xr3:uid="{00000000-0010-0000-0700-000002000000}" name="MMTCO2e" dataDxfId="11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08000000}" name="Table38" displayName="Table38" ref="AF1:AG4" totalsRowShown="0">
  <autoFilter ref="AF1:AG4" xr:uid="{00000000-0009-0000-0100-000026000000}"/>
  <tableColumns count="2">
    <tableColumn id="1" xr3:uid="{00000000-0010-0000-0800-000001000000}" name="Facility Type"/>
    <tableColumn id="2" xr3:uid="{00000000-0010-0000-0800-000002000000}" name="MMTCO2e" dataDxfId="10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comments" Target="../comments1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9.xml"/><Relationship Id="rId13" Type="http://schemas.openxmlformats.org/officeDocument/2006/relationships/table" Target="../tables/table24.xml"/><Relationship Id="rId3" Type="http://schemas.openxmlformats.org/officeDocument/2006/relationships/table" Target="../tables/table14.xml"/><Relationship Id="rId7" Type="http://schemas.openxmlformats.org/officeDocument/2006/relationships/table" Target="../tables/table18.xml"/><Relationship Id="rId12" Type="http://schemas.openxmlformats.org/officeDocument/2006/relationships/table" Target="../tables/table23.xml"/><Relationship Id="rId2" Type="http://schemas.openxmlformats.org/officeDocument/2006/relationships/table" Target="../tables/table13.xml"/><Relationship Id="rId1" Type="http://schemas.openxmlformats.org/officeDocument/2006/relationships/vmlDrawing" Target="../drawings/vmlDrawing2.vml"/><Relationship Id="rId6" Type="http://schemas.openxmlformats.org/officeDocument/2006/relationships/table" Target="../tables/table17.xml"/><Relationship Id="rId11" Type="http://schemas.openxmlformats.org/officeDocument/2006/relationships/table" Target="../tables/table22.xml"/><Relationship Id="rId5" Type="http://schemas.openxmlformats.org/officeDocument/2006/relationships/table" Target="../tables/table16.xml"/><Relationship Id="rId10" Type="http://schemas.openxmlformats.org/officeDocument/2006/relationships/table" Target="../tables/table21.xml"/><Relationship Id="rId4" Type="http://schemas.openxmlformats.org/officeDocument/2006/relationships/table" Target="../tables/table15.xml"/><Relationship Id="rId9" Type="http://schemas.openxmlformats.org/officeDocument/2006/relationships/table" Target="../tables/table20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/><Relationship Id="rId13" Type="http://schemas.openxmlformats.org/officeDocument/2006/relationships/table" Target="../tables/table36.xml"/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12" Type="http://schemas.openxmlformats.org/officeDocument/2006/relationships/table" Target="../tables/table35.xml"/><Relationship Id="rId2" Type="http://schemas.openxmlformats.org/officeDocument/2006/relationships/table" Target="../tables/table25.xml"/><Relationship Id="rId1" Type="http://schemas.openxmlformats.org/officeDocument/2006/relationships/vmlDrawing" Target="../drawings/vmlDrawing3.vml"/><Relationship Id="rId6" Type="http://schemas.openxmlformats.org/officeDocument/2006/relationships/table" Target="../tables/table29.xml"/><Relationship Id="rId11" Type="http://schemas.openxmlformats.org/officeDocument/2006/relationships/table" Target="../tables/table34.xml"/><Relationship Id="rId5" Type="http://schemas.openxmlformats.org/officeDocument/2006/relationships/table" Target="../tables/table28.xml"/><Relationship Id="rId10" Type="http://schemas.openxmlformats.org/officeDocument/2006/relationships/table" Target="../tables/table33.xml"/><Relationship Id="rId4" Type="http://schemas.openxmlformats.org/officeDocument/2006/relationships/table" Target="../tables/table27.xml"/><Relationship Id="rId9" Type="http://schemas.openxmlformats.org/officeDocument/2006/relationships/table" Target="../tables/table32.xm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2.xml"/><Relationship Id="rId13" Type="http://schemas.openxmlformats.org/officeDocument/2006/relationships/table" Target="../tables/table47.xml"/><Relationship Id="rId3" Type="http://schemas.openxmlformats.org/officeDocument/2006/relationships/table" Target="../tables/table37.xml"/><Relationship Id="rId7" Type="http://schemas.openxmlformats.org/officeDocument/2006/relationships/table" Target="../tables/table41.xml"/><Relationship Id="rId12" Type="http://schemas.openxmlformats.org/officeDocument/2006/relationships/table" Target="../tables/table46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0.xml"/><Relationship Id="rId11" Type="http://schemas.openxmlformats.org/officeDocument/2006/relationships/table" Target="../tables/table45.xml"/><Relationship Id="rId5" Type="http://schemas.openxmlformats.org/officeDocument/2006/relationships/table" Target="../tables/table39.xml"/><Relationship Id="rId15" Type="http://schemas.openxmlformats.org/officeDocument/2006/relationships/comments" Target="../comments4.xml"/><Relationship Id="rId10" Type="http://schemas.openxmlformats.org/officeDocument/2006/relationships/table" Target="../tables/table44.xml"/><Relationship Id="rId4" Type="http://schemas.openxmlformats.org/officeDocument/2006/relationships/table" Target="../tables/table38.xml"/><Relationship Id="rId9" Type="http://schemas.openxmlformats.org/officeDocument/2006/relationships/table" Target="../tables/table43.xml"/><Relationship Id="rId14" Type="http://schemas.openxmlformats.org/officeDocument/2006/relationships/table" Target="../tables/table4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4.xml"/><Relationship Id="rId13" Type="http://schemas.openxmlformats.org/officeDocument/2006/relationships/table" Target="../tables/table59.xml"/><Relationship Id="rId3" Type="http://schemas.openxmlformats.org/officeDocument/2006/relationships/table" Target="../tables/table49.xml"/><Relationship Id="rId7" Type="http://schemas.openxmlformats.org/officeDocument/2006/relationships/table" Target="../tables/table53.xml"/><Relationship Id="rId12" Type="http://schemas.openxmlformats.org/officeDocument/2006/relationships/table" Target="../tables/table58.xml"/><Relationship Id="rId2" Type="http://schemas.openxmlformats.org/officeDocument/2006/relationships/vmlDrawing" Target="../drawings/vmlDrawing5.vml"/><Relationship Id="rId16" Type="http://schemas.openxmlformats.org/officeDocument/2006/relationships/comments" Target="../comments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2.xml"/><Relationship Id="rId11" Type="http://schemas.openxmlformats.org/officeDocument/2006/relationships/table" Target="../tables/table57.xml"/><Relationship Id="rId5" Type="http://schemas.openxmlformats.org/officeDocument/2006/relationships/table" Target="../tables/table51.xml"/><Relationship Id="rId15" Type="http://schemas.openxmlformats.org/officeDocument/2006/relationships/table" Target="../tables/table61.xml"/><Relationship Id="rId10" Type="http://schemas.openxmlformats.org/officeDocument/2006/relationships/table" Target="../tables/table56.xml"/><Relationship Id="rId4" Type="http://schemas.openxmlformats.org/officeDocument/2006/relationships/table" Target="../tables/table50.xml"/><Relationship Id="rId9" Type="http://schemas.openxmlformats.org/officeDocument/2006/relationships/table" Target="../tables/table55.xml"/><Relationship Id="rId14" Type="http://schemas.openxmlformats.org/officeDocument/2006/relationships/table" Target="../tables/table6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6.xml"/><Relationship Id="rId4" Type="http://schemas.openxmlformats.org/officeDocument/2006/relationships/table" Target="../tables/table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8"/>
  <sheetViews>
    <sheetView zoomScale="80" workbookViewId="0">
      <selection activeCell="K15" sqref="K15"/>
    </sheetView>
  </sheetViews>
  <sheetFormatPr defaultRowHeight="15" x14ac:dyDescent="0.25"/>
  <cols>
    <col min="1" max="1" width="24.5703125" customWidth="1"/>
    <col min="2" max="2" width="8.42578125" customWidth="1"/>
    <col min="3" max="3" width="8.140625" customWidth="1"/>
    <col min="4" max="4" width="6.85546875" bestFit="1" customWidth="1"/>
    <col min="5" max="5" width="22.5703125" bestFit="1" customWidth="1"/>
    <col min="6" max="6" width="7.7109375" bestFit="1" customWidth="1"/>
    <col min="8" max="8" width="23.85546875" bestFit="1" customWidth="1"/>
    <col min="9" max="9" width="12.28515625" bestFit="1" customWidth="1"/>
    <col min="11" max="11" width="43" bestFit="1" customWidth="1"/>
    <col min="12" max="12" width="11.28515625" bestFit="1" customWidth="1"/>
    <col min="13" max="13" width="16.7109375" bestFit="1" customWidth="1"/>
    <col min="14" max="14" width="17.5703125" bestFit="1" customWidth="1"/>
    <col min="16" max="17" width="22.42578125" customWidth="1"/>
    <col min="18" max="18" width="24.5703125" customWidth="1"/>
    <col min="20" max="20" width="44.85546875" bestFit="1" customWidth="1"/>
    <col min="21" max="21" width="12" customWidth="1"/>
    <col min="23" max="23" width="19.85546875" bestFit="1" customWidth="1"/>
    <col min="24" max="24" width="17.28515625" bestFit="1" customWidth="1"/>
    <col min="25" max="25" width="9.140625" customWidth="1"/>
    <col min="26" max="26" width="10.42578125" customWidth="1"/>
    <col min="27" max="27" width="17.28515625" bestFit="1" customWidth="1"/>
    <col min="29" max="29" width="14.7109375" bestFit="1" customWidth="1"/>
    <col min="30" max="30" width="12.28515625" bestFit="1" customWidth="1"/>
    <col min="32" max="32" width="13.5703125" bestFit="1" customWidth="1"/>
    <col min="33" max="33" width="12.28515625" bestFit="1" customWidth="1"/>
    <col min="34" max="34" width="9" customWidth="1"/>
    <col min="35" max="35" width="36.140625" bestFit="1" customWidth="1"/>
    <col min="36" max="36" width="12.7109375" bestFit="1" customWidth="1"/>
    <col min="38" max="38" width="24.85546875" bestFit="1" customWidth="1"/>
    <col min="39" max="39" width="12.28515625" bestFit="1" customWidth="1"/>
  </cols>
  <sheetData>
    <row r="1" spans="1:3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7" t="s">
        <v>5</v>
      </c>
      <c r="H1" t="s">
        <v>6</v>
      </c>
      <c r="I1" t="s">
        <v>7</v>
      </c>
      <c r="K1" t="s">
        <v>8</v>
      </c>
      <c r="L1" t="s">
        <v>9</v>
      </c>
      <c r="M1" t="s">
        <v>10</v>
      </c>
      <c r="N1" t="s">
        <v>11</v>
      </c>
      <c r="P1" t="s">
        <v>12</v>
      </c>
      <c r="Q1" t="s">
        <v>9</v>
      </c>
      <c r="R1" t="s">
        <v>13</v>
      </c>
      <c r="T1" t="s">
        <v>14</v>
      </c>
      <c r="U1" t="s">
        <v>7</v>
      </c>
      <c r="W1" t="s">
        <v>15</v>
      </c>
      <c r="X1" t="s">
        <v>16</v>
      </c>
      <c r="Z1" t="s">
        <v>0</v>
      </c>
      <c r="AA1" t="s">
        <v>16</v>
      </c>
      <c r="AC1" t="s">
        <v>17</v>
      </c>
      <c r="AD1" t="s">
        <v>7</v>
      </c>
      <c r="AF1" t="s">
        <v>18</v>
      </c>
      <c r="AG1" t="s">
        <v>7</v>
      </c>
      <c r="AI1" t="s">
        <v>19</v>
      </c>
      <c r="AJ1" t="s">
        <v>7</v>
      </c>
      <c r="AL1" t="s">
        <v>20</v>
      </c>
      <c r="AM1" t="s">
        <v>7</v>
      </c>
    </row>
    <row r="2" spans="1:39" x14ac:dyDescent="0.25">
      <c r="A2" s="10" t="s">
        <v>21</v>
      </c>
      <c r="B2" s="8">
        <v>51.094398024380517</v>
      </c>
      <c r="C2" s="8">
        <v>6.3459004722786663E-2</v>
      </c>
      <c r="D2" s="8">
        <v>0.44280895858447578</v>
      </c>
      <c r="E2" s="8" t="s">
        <v>22</v>
      </c>
      <c r="F2" s="36">
        <v>51.600665987687776</v>
      </c>
      <c r="H2" t="s">
        <v>23</v>
      </c>
      <c r="I2" s="2">
        <v>2.5974427254998855</v>
      </c>
      <c r="K2" t="s">
        <v>24</v>
      </c>
      <c r="L2" s="2">
        <v>5.7253668474892878</v>
      </c>
      <c r="M2" s="2">
        <v>0.105659989</v>
      </c>
      <c r="N2" s="2">
        <v>2.0362596279999999E-2</v>
      </c>
      <c r="P2" s="3" t="s">
        <v>25</v>
      </c>
      <c r="Q2" s="2">
        <v>28.747926787423889</v>
      </c>
      <c r="R2" s="1">
        <v>0.27238231886368491</v>
      </c>
      <c r="T2" t="s">
        <v>26</v>
      </c>
      <c r="U2" s="2">
        <v>0.87319245000000001</v>
      </c>
      <c r="W2" s="3" t="s">
        <v>27</v>
      </c>
      <c r="X2" s="2">
        <v>3.188709396373739</v>
      </c>
      <c r="Z2" s="3" t="s">
        <v>28</v>
      </c>
      <c r="AA2" s="1">
        <v>2.6240229659396426</v>
      </c>
      <c r="AC2" t="s">
        <v>29</v>
      </c>
      <c r="AD2" s="2">
        <v>2.9000027696141286</v>
      </c>
      <c r="AF2" t="s">
        <v>30</v>
      </c>
      <c r="AG2" s="2">
        <v>0.98044361565819405</v>
      </c>
      <c r="AI2" s="3" t="s">
        <v>31</v>
      </c>
      <c r="AJ2" s="2">
        <v>-50.915902894890088</v>
      </c>
      <c r="AL2" t="s">
        <v>32</v>
      </c>
      <c r="AM2" s="2">
        <v>19.161452659269049</v>
      </c>
    </row>
    <row r="3" spans="1:39" x14ac:dyDescent="0.25">
      <c r="A3" s="10" t="s">
        <v>33</v>
      </c>
      <c r="B3" s="8">
        <v>56.245959582614539</v>
      </c>
      <c r="C3" s="7" t="s">
        <v>22</v>
      </c>
      <c r="D3" s="7" t="s">
        <v>22</v>
      </c>
      <c r="E3" s="7" t="s">
        <v>22</v>
      </c>
      <c r="F3" s="36">
        <v>56.245959582614539</v>
      </c>
      <c r="H3" t="s">
        <v>34</v>
      </c>
      <c r="I3" s="2">
        <v>0.72482104643458378</v>
      </c>
      <c r="K3" t="s">
        <v>32</v>
      </c>
      <c r="L3" s="2">
        <v>5.6965042259084493</v>
      </c>
      <c r="M3" s="2">
        <v>3.1413115749999998E-2</v>
      </c>
      <c r="N3" s="2">
        <v>9.62562946E-3</v>
      </c>
      <c r="P3" t="s">
        <v>35</v>
      </c>
      <c r="Q3" s="2">
        <v>19.820436176816571</v>
      </c>
      <c r="R3" s="1">
        <v>0.18512014076159128</v>
      </c>
      <c r="T3" t="s">
        <v>36</v>
      </c>
      <c r="U3" s="2">
        <v>0.49037249999999999</v>
      </c>
      <c r="W3" s="3" t="s">
        <v>37</v>
      </c>
      <c r="X3" s="2">
        <v>1.3180337366367043</v>
      </c>
      <c r="Z3" t="s">
        <v>38</v>
      </c>
      <c r="AA3" s="1">
        <v>0.93584959999999984</v>
      </c>
      <c r="AC3" t="s">
        <v>39</v>
      </c>
      <c r="AD3" s="2">
        <v>0.99996341339347106</v>
      </c>
      <c r="AF3" t="s">
        <v>40</v>
      </c>
      <c r="AG3" s="2">
        <v>1.7139073921199999E-2</v>
      </c>
      <c r="AI3" t="s">
        <v>41</v>
      </c>
      <c r="AJ3" s="2">
        <v>-50.762944805804942</v>
      </c>
      <c r="AL3" t="s">
        <v>40</v>
      </c>
      <c r="AM3" s="2">
        <v>6.8643024598893776</v>
      </c>
    </row>
    <row r="4" spans="1:39" x14ac:dyDescent="0.25">
      <c r="A4" s="18" t="s">
        <v>42</v>
      </c>
      <c r="B4" s="8">
        <v>9.7986398210834764</v>
      </c>
      <c r="C4" s="7" t="s">
        <v>22</v>
      </c>
      <c r="D4" s="7" t="s">
        <v>22</v>
      </c>
      <c r="E4" s="7" t="s">
        <v>22</v>
      </c>
      <c r="F4" s="36">
        <v>9.7986398210834764</v>
      </c>
      <c r="H4" t="s">
        <v>43</v>
      </c>
      <c r="I4" s="2">
        <v>3.1058315494170166</v>
      </c>
      <c r="K4" t="s">
        <v>40</v>
      </c>
      <c r="L4" s="2">
        <v>11.089715836553113</v>
      </c>
      <c r="M4" s="2">
        <v>4.8194515691236998E-2</v>
      </c>
      <c r="N4" s="2">
        <v>7.7688437181361314E-2</v>
      </c>
      <c r="P4" t="s">
        <v>44</v>
      </c>
      <c r="Q4" s="2">
        <v>7.4751885142198384</v>
      </c>
      <c r="R4" s="1">
        <v>7.1993336127738575E-2</v>
      </c>
      <c r="T4" t="s">
        <v>45</v>
      </c>
      <c r="U4" s="2">
        <v>0.26113473965651968</v>
      </c>
      <c r="W4" t="s">
        <v>46</v>
      </c>
      <c r="X4" s="2">
        <v>0.16154855183523059</v>
      </c>
      <c r="Z4" t="s">
        <v>47</v>
      </c>
      <c r="AA4" s="1">
        <v>0.70063022193964208</v>
      </c>
      <c r="AC4" s="3" t="s">
        <v>48</v>
      </c>
      <c r="AD4" s="5">
        <v>3.8999661830075998</v>
      </c>
      <c r="AF4" s="3" t="s">
        <v>48</v>
      </c>
      <c r="AG4" s="5">
        <v>0.997582689579394</v>
      </c>
      <c r="AI4" s="15" t="s">
        <v>49</v>
      </c>
      <c r="AJ4" s="2">
        <v>-33.08</v>
      </c>
      <c r="AL4" t="s">
        <v>24</v>
      </c>
      <c r="AM4" s="2">
        <v>17.575418612529184</v>
      </c>
    </row>
    <row r="5" spans="1:39" x14ac:dyDescent="0.25">
      <c r="A5" s="10" t="s">
        <v>50</v>
      </c>
      <c r="B5" s="7" t="s">
        <v>22</v>
      </c>
      <c r="C5" s="8">
        <v>0.21249265269123699</v>
      </c>
      <c r="D5" s="8">
        <v>0.21974671790136133</v>
      </c>
      <c r="E5" s="8" t="s">
        <v>22</v>
      </c>
      <c r="F5" s="36">
        <v>0.43223937059259832</v>
      </c>
      <c r="H5" t="s">
        <v>51</v>
      </c>
      <c r="I5" s="2">
        <v>0</v>
      </c>
      <c r="K5" t="s">
        <v>52</v>
      </c>
      <c r="L5" s="2">
        <v>33.734372672663696</v>
      </c>
      <c r="M5" s="2">
        <v>2.722503225E-2</v>
      </c>
      <c r="N5" s="2">
        <v>0.11207005498</v>
      </c>
      <c r="P5" t="s">
        <v>53</v>
      </c>
      <c r="Q5" s="2">
        <v>1.3627787893441927</v>
      </c>
      <c r="R5" s="1">
        <v>1.3245739068204027E-2</v>
      </c>
      <c r="T5" t="s">
        <v>54</v>
      </c>
      <c r="U5" s="2">
        <v>5.5312876465098637E-2</v>
      </c>
      <c r="W5" t="s">
        <v>55</v>
      </c>
      <c r="X5" s="2">
        <v>0.74186567609743692</v>
      </c>
      <c r="Z5" t="s">
        <v>56</v>
      </c>
      <c r="AA5" s="1">
        <v>0.98754314400000021</v>
      </c>
      <c r="AI5" s="15" t="s">
        <v>57</v>
      </c>
      <c r="AJ5" s="2">
        <v>-6.53</v>
      </c>
      <c r="AL5" t="s">
        <v>58</v>
      </c>
      <c r="AM5" s="2">
        <v>7.1133849289561915E-2</v>
      </c>
    </row>
    <row r="6" spans="1:39" x14ac:dyDescent="0.25">
      <c r="A6" s="10" t="s">
        <v>59</v>
      </c>
      <c r="B6" s="8">
        <v>3.0970254023313055</v>
      </c>
      <c r="C6" s="7" t="s">
        <v>22</v>
      </c>
      <c r="D6" s="7" t="s">
        <v>22</v>
      </c>
      <c r="E6" s="8">
        <v>3.3701909104216079</v>
      </c>
      <c r="F6" s="36">
        <v>6.467216312752913</v>
      </c>
      <c r="H6" t="s">
        <v>60</v>
      </c>
      <c r="I6" s="2">
        <v>0.1676130079895774</v>
      </c>
      <c r="K6" s="3" t="s">
        <v>48</v>
      </c>
      <c r="L6" s="5">
        <f>SUM(L2:L5)</f>
        <v>56.245959582614546</v>
      </c>
      <c r="M6" s="5">
        <v>0.21249265269123699</v>
      </c>
      <c r="N6" s="5">
        <v>0.21974671790136133</v>
      </c>
      <c r="P6" t="s">
        <v>61</v>
      </c>
      <c r="Q6" s="2">
        <v>8.9523307043288022E-2</v>
      </c>
      <c r="R6" s="1">
        <v>2.0231029061509305E-3</v>
      </c>
      <c r="T6" t="s">
        <v>62</v>
      </c>
      <c r="U6" s="2">
        <v>0.81688081707539051</v>
      </c>
      <c r="W6" t="s">
        <v>63</v>
      </c>
      <c r="X6" s="2">
        <v>0.41461950870403669</v>
      </c>
      <c r="Z6" s="3" t="s">
        <v>64</v>
      </c>
      <c r="AA6" s="1">
        <v>8.6127561448594753E-5</v>
      </c>
      <c r="AI6" s="15" t="s">
        <v>65</v>
      </c>
      <c r="AJ6" s="2">
        <v>-3.38</v>
      </c>
      <c r="AL6" s="56" t="s">
        <v>48</v>
      </c>
      <c r="AM6" s="58">
        <v>43.672307580977176</v>
      </c>
    </row>
    <row r="7" spans="1:39" x14ac:dyDescent="0.25">
      <c r="A7" s="10" t="s">
        <v>66</v>
      </c>
      <c r="B7" s="7" t="s">
        <v>22</v>
      </c>
      <c r="C7" s="8">
        <v>4.5067431330104437</v>
      </c>
      <c r="D7" s="7" t="s">
        <v>22</v>
      </c>
      <c r="E7" s="7" t="s">
        <v>22</v>
      </c>
      <c r="F7" s="36">
        <v>4.5067431330104437</v>
      </c>
      <c r="H7" t="s">
        <v>67</v>
      </c>
      <c r="I7" s="2">
        <v>2.3052466055822673E-2</v>
      </c>
      <c r="P7" s="3" t="s">
        <v>68</v>
      </c>
      <c r="Q7" s="5">
        <v>11.131443533465113</v>
      </c>
      <c r="R7" s="1">
        <v>5.8102854925888056E-2</v>
      </c>
      <c r="T7" t="s">
        <v>69</v>
      </c>
      <c r="U7" s="2">
        <v>0.59656900000000002</v>
      </c>
      <c r="W7" s="3" t="s">
        <v>48</v>
      </c>
      <c r="X7" s="5">
        <v>4.5067431330104437</v>
      </c>
      <c r="Z7" s="3" t="s">
        <v>48</v>
      </c>
      <c r="AA7" s="4">
        <v>2.6241090935010907</v>
      </c>
      <c r="AI7" s="15" t="s">
        <v>70</v>
      </c>
      <c r="AJ7" s="2">
        <v>-0.37</v>
      </c>
    </row>
    <row r="8" spans="1:39" x14ac:dyDescent="0.25">
      <c r="A8" s="10" t="s">
        <v>71</v>
      </c>
      <c r="B8" s="8">
        <v>0.19066547404540007</v>
      </c>
      <c r="C8" s="8">
        <v>3.0316186063819992</v>
      </c>
      <c r="D8" s="8">
        <v>3.3972780278172237</v>
      </c>
      <c r="E8" s="8" t="s">
        <v>22</v>
      </c>
      <c r="F8" s="36">
        <v>6.6195621082446223</v>
      </c>
      <c r="H8" t="s">
        <v>72</v>
      </c>
      <c r="I8" s="2">
        <v>8.0131284773659586E-4</v>
      </c>
      <c r="P8" t="s">
        <v>35</v>
      </c>
      <c r="Q8" s="2">
        <v>8.5831602558953224E-2</v>
      </c>
      <c r="R8" s="1">
        <v>1.3613549028127496E-3</v>
      </c>
      <c r="T8" t="s">
        <v>73</v>
      </c>
      <c r="U8" s="2">
        <v>3.5630191342966603E-3</v>
      </c>
      <c r="AI8" s="15" t="s">
        <v>74</v>
      </c>
      <c r="AJ8" s="2">
        <v>7.0000000000000007E-2</v>
      </c>
      <c r="AL8" s="6" t="s">
        <v>75</v>
      </c>
    </row>
    <row r="9" spans="1:39" x14ac:dyDescent="0.25">
      <c r="A9" s="10" t="s">
        <v>76</v>
      </c>
      <c r="B9" s="7" t="s">
        <v>22</v>
      </c>
      <c r="C9" s="8">
        <v>2.6241090935010907</v>
      </c>
      <c r="D9" s="7" t="s">
        <v>22</v>
      </c>
      <c r="E9" s="7" t="s">
        <v>22</v>
      </c>
      <c r="F9" s="36">
        <v>2.6241090935010907</v>
      </c>
      <c r="H9" s="3" t="s">
        <v>48</v>
      </c>
      <c r="I9" s="5">
        <v>6.6195621082446223</v>
      </c>
      <c r="P9" t="s">
        <v>44</v>
      </c>
      <c r="Q9" s="2">
        <v>0.30554139795741436</v>
      </c>
      <c r="R9" s="1">
        <v>3.0729162350655384E-3</v>
      </c>
      <c r="T9" t="s">
        <v>77</v>
      </c>
      <c r="U9" s="2">
        <v>3.1920392554274799</v>
      </c>
      <c r="AI9" s="15" t="s">
        <v>78</v>
      </c>
      <c r="AJ9" s="2">
        <v>0.02</v>
      </c>
    </row>
    <row r="10" spans="1:39" x14ac:dyDescent="0.25">
      <c r="A10" s="10" t="s">
        <v>79</v>
      </c>
      <c r="B10" s="8">
        <v>0.98381738880789404</v>
      </c>
      <c r="C10" s="8">
        <v>2.9006574961722689</v>
      </c>
      <c r="D10" s="8">
        <v>1.5491298027436453E-2</v>
      </c>
      <c r="E10" s="7" t="s">
        <v>22</v>
      </c>
      <c r="F10" s="36">
        <v>3.8999661830075998</v>
      </c>
      <c r="P10" t="s">
        <v>53</v>
      </c>
      <c r="Q10" s="2">
        <v>10.740070532948746</v>
      </c>
      <c r="R10" s="1">
        <v>5.3668583788009767E-2</v>
      </c>
      <c r="T10" t="s">
        <v>80</v>
      </c>
      <c r="U10" s="2">
        <v>5.3514435438919809E-2</v>
      </c>
      <c r="AI10" s="15" t="s">
        <v>81</v>
      </c>
      <c r="AJ10" s="2">
        <v>-7.4929448058049433</v>
      </c>
    </row>
    <row r="11" spans="1:39" x14ac:dyDescent="0.25">
      <c r="A11" s="10" t="s">
        <v>82</v>
      </c>
      <c r="B11" s="7" t="s">
        <v>22</v>
      </c>
      <c r="C11" s="8">
        <v>0.77136158505419961</v>
      </c>
      <c r="D11" s="8">
        <v>0.22622110452519439</v>
      </c>
      <c r="E11" s="7" t="s">
        <v>22</v>
      </c>
      <c r="F11" s="36">
        <v>0.997582689579394</v>
      </c>
      <c r="P11" s="3" t="s">
        <v>83</v>
      </c>
      <c r="Q11" s="2">
        <v>11.180590550259348</v>
      </c>
      <c r="R11" s="1">
        <v>0.17004111408492348</v>
      </c>
      <c r="T11" t="s">
        <v>84</v>
      </c>
      <c r="U11" s="2">
        <v>0.12463721955520808</v>
      </c>
      <c r="AI11" t="s">
        <v>85</v>
      </c>
      <c r="AJ11" s="2">
        <v>-5.1429580890851447</v>
      </c>
    </row>
    <row r="12" spans="1:39" x14ac:dyDescent="0.25">
      <c r="A12" s="10" t="s">
        <v>86</v>
      </c>
      <c r="B12" s="7" t="s">
        <v>22</v>
      </c>
      <c r="C12" s="7" t="s">
        <v>22</v>
      </c>
      <c r="D12" s="7" t="s">
        <v>22</v>
      </c>
      <c r="E12" s="7" t="s">
        <v>22</v>
      </c>
      <c r="F12" s="45">
        <v>-55.274679896328344</v>
      </c>
      <c r="P12" t="s">
        <v>87</v>
      </c>
      <c r="Q12" s="2">
        <v>0.83194109528968263</v>
      </c>
      <c r="R12" s="1">
        <v>1.3003502508459917E-2</v>
      </c>
      <c r="T12" s="3" t="s">
        <v>48</v>
      </c>
      <c r="U12" s="5">
        <v>6.467216312752913</v>
      </c>
      <c r="AI12" s="15" t="s">
        <v>49</v>
      </c>
      <c r="AJ12" s="2">
        <v>-3.1900000000000004</v>
      </c>
    </row>
    <row r="13" spans="1:39" x14ac:dyDescent="0.25">
      <c r="A13" s="20" t="s">
        <v>48</v>
      </c>
      <c r="B13" s="19">
        <f>SUM(B2:B12)</f>
        <v>121.41050569326315</v>
      </c>
      <c r="C13" s="19">
        <f>SUM(C2:C12)</f>
        <v>14.110441571534025</v>
      </c>
      <c r="D13" s="19">
        <f>SUM(D2:D12)</f>
        <v>4.3015461068556915</v>
      </c>
      <c r="E13" s="19">
        <f>SUM(E2:E12)</f>
        <v>3.3701909104216079</v>
      </c>
      <c r="F13" s="49">
        <f>SUM(F2:F12)</f>
        <v>87.918004385746087</v>
      </c>
      <c r="P13" t="s">
        <v>88</v>
      </c>
      <c r="Q13" s="2">
        <v>0.41750911906349208</v>
      </c>
      <c r="R13" s="1">
        <v>4.1131511849999995E-3</v>
      </c>
      <c r="AI13" s="15" t="s">
        <v>57</v>
      </c>
      <c r="AJ13" s="2">
        <v>-0.60679962111974595</v>
      </c>
    </row>
    <row r="14" spans="1:39" x14ac:dyDescent="0.25">
      <c r="A14" t="s">
        <v>89</v>
      </c>
      <c r="P14" t="s">
        <v>90</v>
      </c>
      <c r="Q14" s="16" t="s">
        <v>22</v>
      </c>
      <c r="R14" s="1">
        <v>8.413348823150495E-3</v>
      </c>
      <c r="AI14" s="15" t="s">
        <v>65</v>
      </c>
      <c r="AJ14" s="2">
        <v>-0.49575264305188271</v>
      </c>
    </row>
    <row r="15" spans="1:39" x14ac:dyDescent="0.25">
      <c r="P15" t="s">
        <v>91</v>
      </c>
      <c r="Q15" s="16" t="s">
        <v>22</v>
      </c>
      <c r="R15" s="1">
        <v>2.4624604930580687E-2</v>
      </c>
      <c r="AI15" s="15" t="s">
        <v>70</v>
      </c>
      <c r="AJ15" s="2">
        <v>-0.81040582491351532</v>
      </c>
    </row>
    <row r="16" spans="1:39" x14ac:dyDescent="0.25">
      <c r="P16" t="s">
        <v>92</v>
      </c>
      <c r="Q16" s="2">
        <v>7.6505067777777764</v>
      </c>
      <c r="R16" s="1">
        <v>6.862335688139326E-2</v>
      </c>
      <c r="AI16" s="15" t="s">
        <v>74</v>
      </c>
      <c r="AJ16" s="2">
        <v>-0.04</v>
      </c>
    </row>
    <row r="17" spans="1:36" x14ac:dyDescent="0.25">
      <c r="F17" s="2"/>
      <c r="P17" t="s">
        <v>93</v>
      </c>
      <c r="Q17" s="2">
        <v>2.2806335581283972</v>
      </c>
      <c r="R17" s="1">
        <v>5.126314975633911E-2</v>
      </c>
      <c r="Y17" s="17"/>
      <c r="AI17" t="s">
        <v>94</v>
      </c>
      <c r="AJ17" s="2">
        <v>4.9899999999999993</v>
      </c>
    </row>
    <row r="18" spans="1:36" x14ac:dyDescent="0.25">
      <c r="A18" t="s">
        <v>0</v>
      </c>
      <c r="B18" t="s">
        <v>1</v>
      </c>
      <c r="C18" t="s">
        <v>2</v>
      </c>
      <c r="D18" t="s">
        <v>3</v>
      </c>
      <c r="E18" t="s">
        <v>4</v>
      </c>
      <c r="F18" s="40" t="s">
        <v>5</v>
      </c>
      <c r="L18" s="2"/>
      <c r="P18" s="3" t="s">
        <v>95</v>
      </c>
      <c r="Q18" s="2">
        <v>3.44371532321711E-2</v>
      </c>
      <c r="R18" s="4">
        <v>5.741675432766098E-3</v>
      </c>
      <c r="AI18" s="15" t="s">
        <v>49</v>
      </c>
      <c r="AJ18" s="2">
        <v>3.21</v>
      </c>
    </row>
    <row r="19" spans="1:36" x14ac:dyDescent="0.25">
      <c r="A19" s="2" t="s">
        <v>58</v>
      </c>
      <c r="B19" s="8">
        <f>B2+AM5</f>
        <v>51.165531873670076</v>
      </c>
      <c r="C19" s="8">
        <v>6.3459004722786663E-2</v>
      </c>
      <c r="D19" s="8">
        <v>0.44280895858447578</v>
      </c>
      <c r="E19" s="8" t="s">
        <v>22</v>
      </c>
      <c r="F19" s="36">
        <v>51.671799836977335</v>
      </c>
      <c r="P19" t="s">
        <v>96</v>
      </c>
      <c r="Q19" s="2">
        <v>6.0647146873051927E-4</v>
      </c>
      <c r="R19" s="1">
        <v>3.1010655289919186E-5</v>
      </c>
      <c r="AI19" s="15" t="s">
        <v>57</v>
      </c>
      <c r="AJ19" s="2">
        <v>0.65999999999999992</v>
      </c>
    </row>
    <row r="20" spans="1:36" x14ac:dyDescent="0.25">
      <c r="A20" s="2" t="s">
        <v>97</v>
      </c>
      <c r="B20" s="8">
        <f>B6+L4+AM3</f>
        <v>21.051043698773796</v>
      </c>
      <c r="C20" s="8">
        <v>4.8194515691236998E-2</v>
      </c>
      <c r="D20" s="8">
        <v>7.7688437181361314E-2</v>
      </c>
      <c r="E20" s="8">
        <v>3.3699416152626704</v>
      </c>
      <c r="F20" s="36">
        <v>24.547117562067999</v>
      </c>
      <c r="J20" s="2"/>
      <c r="P20" t="s">
        <v>98</v>
      </c>
      <c r="Q20" s="2">
        <v>2.559592900889585E-3</v>
      </c>
      <c r="R20" s="1">
        <v>1.2694959055185149E-4</v>
      </c>
      <c r="AI20" s="15" t="s">
        <v>65</v>
      </c>
      <c r="AJ20" s="2">
        <v>0.43000000000000005</v>
      </c>
    </row>
    <row r="21" spans="1:36" x14ac:dyDescent="0.25">
      <c r="A21" s="2" t="s">
        <v>99</v>
      </c>
      <c r="B21" s="8">
        <f>L3+AM2</f>
        <v>24.857956885177497</v>
      </c>
      <c r="C21" s="8">
        <v>3.1413115749999998E-2</v>
      </c>
      <c r="D21" s="8">
        <v>9.62562946E-3</v>
      </c>
      <c r="E21" s="8" t="s">
        <v>22</v>
      </c>
      <c r="F21" s="36">
        <v>24.898995630387496</v>
      </c>
      <c r="P21" t="s">
        <v>100</v>
      </c>
      <c r="Q21" s="2">
        <v>3.1271088862550998E-2</v>
      </c>
      <c r="R21" s="1">
        <v>5.583715186924328E-3</v>
      </c>
      <c r="AI21" s="15" t="s">
        <v>70</v>
      </c>
      <c r="AJ21" s="2">
        <v>0.64999999999999991</v>
      </c>
    </row>
    <row r="22" spans="1:36" x14ac:dyDescent="0.25">
      <c r="A22" s="2" t="s">
        <v>101</v>
      </c>
      <c r="B22" s="8">
        <f>L2+AM4</f>
        <v>23.300785460018471</v>
      </c>
      <c r="C22" s="8">
        <v>0.105659989</v>
      </c>
      <c r="D22" s="8">
        <v>2.0362596279999999E-2</v>
      </c>
      <c r="E22" s="8" t="s">
        <v>22</v>
      </c>
      <c r="F22" s="36">
        <v>23.426808045298468</v>
      </c>
      <c r="P22" s="3" t="s">
        <v>48</v>
      </c>
      <c r="Q22" s="5">
        <v>51.094398024380517</v>
      </c>
      <c r="R22" s="4">
        <v>0.50626796330726254</v>
      </c>
      <c r="AI22" s="15" t="s">
        <v>74</v>
      </c>
      <c r="AJ22" s="2">
        <v>0.04</v>
      </c>
    </row>
    <row r="23" spans="1:36" x14ac:dyDescent="0.25">
      <c r="A23" s="2" t="s">
        <v>102</v>
      </c>
      <c r="B23" s="8" t="s">
        <v>22</v>
      </c>
      <c r="C23" s="8">
        <v>7.1308522265115339</v>
      </c>
      <c r="D23" s="8" t="s">
        <v>22</v>
      </c>
      <c r="E23" s="8" t="s">
        <v>22</v>
      </c>
      <c r="F23" s="36">
        <v>7.1308522265115339</v>
      </c>
      <c r="H23" s="2"/>
      <c r="AI23" s="3" t="s">
        <v>103</v>
      </c>
      <c r="AJ23" s="2">
        <v>-2.3251472898454981</v>
      </c>
    </row>
    <row r="24" spans="1:36" x14ac:dyDescent="0.25">
      <c r="A24" s="2" t="s">
        <v>71</v>
      </c>
      <c r="B24" s="8">
        <v>0.19066547404540007</v>
      </c>
      <c r="C24" s="8">
        <v>3.0316186063819992</v>
      </c>
      <c r="D24" s="8">
        <v>3.3972780278172237</v>
      </c>
      <c r="E24" s="8" t="s">
        <v>22</v>
      </c>
      <c r="F24" s="36">
        <v>6.6195621082446223</v>
      </c>
      <c r="AI24" s="3" t="s">
        <v>104</v>
      </c>
      <c r="AJ24" s="2">
        <v>-0.2511566578407905</v>
      </c>
    </row>
    <row r="25" spans="1:36" x14ac:dyDescent="0.25">
      <c r="A25" s="2" t="s">
        <v>79</v>
      </c>
      <c r="B25" s="8">
        <v>0.98381738880789404</v>
      </c>
      <c r="C25" s="8">
        <v>2.9006574961722689</v>
      </c>
      <c r="D25" s="8">
        <v>1.5491298027436453E-2</v>
      </c>
      <c r="E25" s="8" t="s">
        <v>22</v>
      </c>
      <c r="F25" s="36">
        <v>3.8999661830075998</v>
      </c>
      <c r="AI25" t="s">
        <v>105</v>
      </c>
      <c r="AJ25" s="2">
        <v>-1.6558991147633095E-2</v>
      </c>
    </row>
    <row r="26" spans="1:36" x14ac:dyDescent="0.25">
      <c r="A26" s="2" t="s">
        <v>82</v>
      </c>
      <c r="B26" s="8" t="s">
        <v>22</v>
      </c>
      <c r="C26" s="8">
        <v>0.77136158505419961</v>
      </c>
      <c r="D26" s="8">
        <v>0.22622110452519439</v>
      </c>
      <c r="E26" s="8" t="s">
        <v>22</v>
      </c>
      <c r="F26" s="36">
        <v>0.997582689579394</v>
      </c>
      <c r="U26" s="9"/>
      <c r="AI26" t="s">
        <v>106</v>
      </c>
      <c r="AJ26" s="2">
        <v>-8.5373557859237878E-2</v>
      </c>
    </row>
    <row r="27" spans="1:36" x14ac:dyDescent="0.25">
      <c r="A27" s="2" t="s">
        <v>86</v>
      </c>
      <c r="B27" s="8" t="s">
        <v>22</v>
      </c>
      <c r="C27" s="8" t="s">
        <v>22</v>
      </c>
      <c r="D27" s="8" t="s">
        <v>22</v>
      </c>
      <c r="E27" s="8" t="s">
        <v>22</v>
      </c>
      <c r="F27" s="36">
        <v>-55.274679896328344</v>
      </c>
      <c r="U27" s="9"/>
      <c r="AI27" t="s">
        <v>107</v>
      </c>
      <c r="AJ27" s="2">
        <v>-7.8090310603463262E-2</v>
      </c>
    </row>
    <row r="28" spans="1:36" x14ac:dyDescent="0.25">
      <c r="A28" s="5" t="s">
        <v>48</v>
      </c>
      <c r="B28" s="19">
        <f>SUM(B19:B27)</f>
        <v>121.54980078049314</v>
      </c>
      <c r="C28" s="19">
        <f t="shared" ref="C28:F28" si="0">SUM(C19:C27)</f>
        <v>14.083216539284024</v>
      </c>
      <c r="D28" s="19">
        <f t="shared" si="0"/>
        <v>4.1894760518756913</v>
      </c>
      <c r="E28" s="19">
        <f t="shared" si="0"/>
        <v>3.3699416152626704</v>
      </c>
      <c r="F28" s="50">
        <f t="shared" si="0"/>
        <v>87.918004385746087</v>
      </c>
      <c r="U28" s="9"/>
      <c r="AI28" t="s">
        <v>108</v>
      </c>
      <c r="AJ28" s="2">
        <v>-7.1133798230456249E-2</v>
      </c>
    </row>
    <row r="29" spans="1:36" x14ac:dyDescent="0.25">
      <c r="A29" s="2" t="s">
        <v>89</v>
      </c>
      <c r="B29" s="8"/>
      <c r="C29" s="8"/>
      <c r="D29" s="8"/>
      <c r="E29" s="8"/>
      <c r="F29" s="2"/>
      <c r="AI29" s="3" t="s">
        <v>109</v>
      </c>
      <c r="AJ29" s="2">
        <v>3.3947633762026093E-2</v>
      </c>
    </row>
    <row r="30" spans="1:36" x14ac:dyDescent="0.25">
      <c r="AI30" s="3" t="s">
        <v>110</v>
      </c>
      <c r="AJ30" s="2">
        <v>-1.8164206875139868</v>
      </c>
    </row>
    <row r="31" spans="1:36" x14ac:dyDescent="0.25">
      <c r="AI31" s="3" t="s">
        <v>48</v>
      </c>
      <c r="AJ31" s="5">
        <v>-55.274679896328344</v>
      </c>
    </row>
    <row r="38" spans="34:34" x14ac:dyDescent="0.25">
      <c r="AH38" s="11"/>
    </row>
    <row r="39" spans="34:34" ht="15.75" x14ac:dyDescent="0.3">
      <c r="AH39" s="12"/>
    </row>
    <row r="40" spans="34:34" ht="15.75" x14ac:dyDescent="0.3">
      <c r="AH40" s="13"/>
    </row>
    <row r="41" spans="34:34" ht="15.75" x14ac:dyDescent="0.3">
      <c r="AH41" s="13"/>
    </row>
    <row r="42" spans="34:34" ht="15.75" x14ac:dyDescent="0.3">
      <c r="AH42" s="13"/>
    </row>
    <row r="43" spans="34:34" ht="15.75" x14ac:dyDescent="0.3">
      <c r="AH43" s="13"/>
    </row>
    <row r="44" spans="34:34" ht="15.75" x14ac:dyDescent="0.3">
      <c r="AH44" s="13"/>
    </row>
    <row r="45" spans="34:34" ht="15.75" x14ac:dyDescent="0.3">
      <c r="AH45" s="13"/>
    </row>
    <row r="46" spans="34:34" ht="15.75" x14ac:dyDescent="0.3">
      <c r="AH46" s="14"/>
    </row>
    <row r="47" spans="34:34" ht="15.75" x14ac:dyDescent="0.3">
      <c r="AH47" s="12"/>
    </row>
    <row r="48" spans="34:34" ht="15.75" x14ac:dyDescent="0.3">
      <c r="AH48" s="14"/>
    </row>
    <row r="49" spans="34:34" ht="15.75" x14ac:dyDescent="0.3">
      <c r="AH49" s="14"/>
    </row>
    <row r="50" spans="34:34" ht="15.75" x14ac:dyDescent="0.3">
      <c r="AH50" s="14"/>
    </row>
    <row r="51" spans="34:34" ht="15.75" x14ac:dyDescent="0.3">
      <c r="AH51" s="14"/>
    </row>
    <row r="52" spans="34:34" ht="15.75" x14ac:dyDescent="0.3">
      <c r="AH52" s="14"/>
    </row>
    <row r="53" spans="34:34" ht="15.75" x14ac:dyDescent="0.3">
      <c r="AH53" s="12"/>
    </row>
    <row r="54" spans="34:34" ht="15.75" x14ac:dyDescent="0.3">
      <c r="AH54" s="14"/>
    </row>
    <row r="55" spans="34:34" ht="15.75" x14ac:dyDescent="0.3">
      <c r="AH55" s="14"/>
    </row>
    <row r="56" spans="34:34" ht="15.75" x14ac:dyDescent="0.3">
      <c r="AH56" s="14"/>
    </row>
    <row r="57" spans="34:34" ht="15.75" x14ac:dyDescent="0.3">
      <c r="AH57" s="14"/>
    </row>
    <row r="58" spans="34:34" ht="15.75" x14ac:dyDescent="0.3">
      <c r="AH58" s="14"/>
    </row>
  </sheetData>
  <pageMargins left="0.7" right="0.7" top="0.75" bottom="0.75" header="0.3" footer="0.3"/>
  <pageSetup orientation="portrait" r:id="rId1"/>
  <legacy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3"/>
  <sheetViews>
    <sheetView zoomScale="80" zoomScaleNormal="80" workbookViewId="0">
      <selection activeCell="F32" sqref="F32"/>
    </sheetView>
  </sheetViews>
  <sheetFormatPr defaultRowHeight="15" x14ac:dyDescent="0.25"/>
  <cols>
    <col min="1" max="1" width="23.5703125" customWidth="1"/>
    <col min="2" max="2" width="8.28515625" customWidth="1"/>
    <col min="3" max="3" width="7.85546875" customWidth="1"/>
    <col min="4" max="4" width="6.85546875" bestFit="1" customWidth="1"/>
    <col min="5" max="5" width="22.5703125" bestFit="1" customWidth="1"/>
    <col min="6" max="6" width="7.7109375" bestFit="1" customWidth="1"/>
    <col min="9" max="9" width="23.85546875" bestFit="1" customWidth="1"/>
    <col min="10" max="10" width="12.28515625" bestFit="1" customWidth="1"/>
    <col min="12" max="12" width="43" bestFit="1" customWidth="1"/>
    <col min="13" max="13" width="11.28515625" bestFit="1" customWidth="1"/>
    <col min="14" max="14" width="16.7109375" bestFit="1" customWidth="1"/>
    <col min="15" max="15" width="17.5703125" bestFit="1" customWidth="1"/>
    <col min="17" max="17" width="23" bestFit="1" customWidth="1"/>
    <col min="18" max="18" width="23" customWidth="1"/>
    <col min="19" max="19" width="25.28515625" bestFit="1" customWidth="1"/>
    <col min="21" max="21" width="44.85546875" bestFit="1" customWidth="1"/>
    <col min="22" max="22" width="12.28515625" bestFit="1" customWidth="1"/>
    <col min="24" max="24" width="20.7109375" bestFit="1" customWidth="1"/>
    <col min="25" max="25" width="17.28515625" bestFit="1" customWidth="1"/>
    <col min="27" max="27" width="12.85546875" bestFit="1" customWidth="1"/>
    <col min="28" max="28" width="17.28515625" bestFit="1" customWidth="1"/>
    <col min="30" max="30" width="14.7109375" bestFit="1" customWidth="1"/>
    <col min="31" max="31" width="13.28515625" bestFit="1" customWidth="1"/>
    <col min="33" max="33" width="13.5703125" bestFit="1" customWidth="1"/>
    <col min="34" max="34" width="12.28515625" bestFit="1" customWidth="1"/>
    <col min="36" max="36" width="37.5703125" bestFit="1" customWidth="1"/>
    <col min="37" max="37" width="12.7109375" bestFit="1" customWidth="1"/>
    <col min="39" max="39" width="24.85546875" bestFit="1" customWidth="1"/>
    <col min="40" max="40" width="12.28515625" bestFit="1" customWidth="1"/>
  </cols>
  <sheetData>
    <row r="1" spans="1:4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7" t="s">
        <v>5</v>
      </c>
      <c r="I1" t="s">
        <v>6</v>
      </c>
      <c r="J1" t="s">
        <v>7</v>
      </c>
      <c r="L1" t="s">
        <v>8</v>
      </c>
      <c r="M1" t="s">
        <v>9</v>
      </c>
      <c r="N1" t="s">
        <v>10</v>
      </c>
      <c r="O1" t="s">
        <v>11</v>
      </c>
      <c r="Q1" t="s">
        <v>12</v>
      </c>
      <c r="R1" t="s">
        <v>9</v>
      </c>
      <c r="S1" t="s">
        <v>13</v>
      </c>
      <c r="U1" t="s">
        <v>14</v>
      </c>
      <c r="V1" t="s">
        <v>7</v>
      </c>
      <c r="X1" t="s">
        <v>15</v>
      </c>
      <c r="Y1" t="s">
        <v>16</v>
      </c>
      <c r="AA1" t="s">
        <v>0</v>
      </c>
      <c r="AB1" t="s">
        <v>16</v>
      </c>
      <c r="AD1" t="s">
        <v>17</v>
      </c>
      <c r="AE1" t="s">
        <v>7</v>
      </c>
      <c r="AG1" t="s">
        <v>18</v>
      </c>
      <c r="AH1" t="s">
        <v>7</v>
      </c>
      <c r="AJ1" t="s">
        <v>19</v>
      </c>
      <c r="AK1" t="s">
        <v>7</v>
      </c>
      <c r="AM1" t="s">
        <v>20</v>
      </c>
      <c r="AN1" t="s">
        <v>7</v>
      </c>
    </row>
    <row r="2" spans="1:40" x14ac:dyDescent="0.25">
      <c r="A2" t="s">
        <v>21</v>
      </c>
      <c r="B2" s="8">
        <v>51.657906647571671</v>
      </c>
      <c r="C2" s="8">
        <v>6.360078707076941E-2</v>
      </c>
      <c r="D2" s="8">
        <v>0.41516018934261795</v>
      </c>
      <c r="E2" s="8" t="s">
        <v>22</v>
      </c>
      <c r="F2" s="36">
        <v>52.136667623985062</v>
      </c>
      <c r="I2" t="s">
        <v>23</v>
      </c>
      <c r="J2" s="2">
        <v>2.6500498614253618</v>
      </c>
      <c r="L2" t="s">
        <v>24</v>
      </c>
      <c r="M2" s="2">
        <v>5.5990884639103999</v>
      </c>
      <c r="N2" s="2">
        <v>9.2154919000000002E-2</v>
      </c>
      <c r="O2" s="2">
        <v>1.7955668159999997E-2</v>
      </c>
      <c r="Q2" s="3" t="s">
        <v>25</v>
      </c>
      <c r="R2" s="2">
        <v>28.74837848329161</v>
      </c>
      <c r="S2" s="1">
        <v>0.23242159630432813</v>
      </c>
      <c r="U2" t="s">
        <v>26</v>
      </c>
      <c r="V2" s="2">
        <v>0.89484894999999998</v>
      </c>
      <c r="X2" s="3" t="s">
        <v>27</v>
      </c>
      <c r="Y2" s="2">
        <v>3.6445268675977891</v>
      </c>
      <c r="AA2" s="3" t="s">
        <v>28</v>
      </c>
      <c r="AB2" s="1">
        <v>2.601541823594288</v>
      </c>
      <c r="AD2" t="s">
        <v>29</v>
      </c>
      <c r="AE2" s="2">
        <v>2.7543802397981509</v>
      </c>
      <c r="AG2" t="s">
        <v>30</v>
      </c>
      <c r="AH2" s="2">
        <v>0.98802367824899595</v>
      </c>
      <c r="AJ2" s="3" t="s">
        <v>31</v>
      </c>
      <c r="AK2" s="2">
        <v>-50.545902894890091</v>
      </c>
      <c r="AM2" t="s">
        <v>32</v>
      </c>
      <c r="AN2" s="2">
        <v>18.576473121034702</v>
      </c>
    </row>
    <row r="3" spans="1:40" x14ac:dyDescent="0.25">
      <c r="A3" t="s">
        <v>33</v>
      </c>
      <c r="B3" s="8">
        <v>51.120307224574731</v>
      </c>
      <c r="C3" s="7" t="s">
        <v>22</v>
      </c>
      <c r="D3" s="7" t="s">
        <v>22</v>
      </c>
      <c r="E3" s="7" t="s">
        <v>22</v>
      </c>
      <c r="F3" s="36">
        <v>51.120307224574731</v>
      </c>
      <c r="I3" t="s">
        <v>34</v>
      </c>
      <c r="J3" s="2">
        <v>0.7073107913496286</v>
      </c>
      <c r="L3" t="s">
        <v>32</v>
      </c>
      <c r="M3" s="2">
        <v>5.794683847563487</v>
      </c>
      <c r="N3" s="2">
        <v>2.9867077000000002E-2</v>
      </c>
      <c r="O3" s="2">
        <v>9.4939104799999993E-3</v>
      </c>
      <c r="Q3" t="s">
        <v>35</v>
      </c>
      <c r="R3" s="2">
        <v>19.807213060158308</v>
      </c>
      <c r="S3" s="1">
        <v>0.15794173463552255</v>
      </c>
      <c r="U3" t="s">
        <v>36</v>
      </c>
      <c r="V3" s="2">
        <v>0.51179149999999995</v>
      </c>
      <c r="X3" s="3" t="s">
        <v>37</v>
      </c>
      <c r="Y3" s="2">
        <v>1.3372499025305449</v>
      </c>
      <c r="AA3" t="s">
        <v>38</v>
      </c>
      <c r="AB3" s="1">
        <v>0.91610399999999992</v>
      </c>
      <c r="AD3" t="s">
        <v>39</v>
      </c>
      <c r="AE3" s="2">
        <v>1.0091069577005514</v>
      </c>
      <c r="AG3" t="s">
        <v>40</v>
      </c>
      <c r="AH3" s="2">
        <v>1.7651549200823999E-2</v>
      </c>
      <c r="AJ3" t="s">
        <v>41</v>
      </c>
      <c r="AK3" s="2">
        <v>-50.372944805804941</v>
      </c>
      <c r="AM3" t="s">
        <v>40</v>
      </c>
      <c r="AN3" s="2">
        <v>6.3532483794762653</v>
      </c>
    </row>
    <row r="4" spans="1:40" x14ac:dyDescent="0.25">
      <c r="A4" t="s">
        <v>42</v>
      </c>
      <c r="B4">
        <v>12.408273440346669</v>
      </c>
      <c r="C4" s="7" t="s">
        <v>22</v>
      </c>
      <c r="D4" s="7" t="s">
        <v>22</v>
      </c>
      <c r="E4" s="7" t="s">
        <v>22</v>
      </c>
      <c r="F4" s="45">
        <v>12.408273440346669</v>
      </c>
      <c r="I4" t="s">
        <v>43</v>
      </c>
      <c r="J4" s="2">
        <v>3.1784891718502917</v>
      </c>
      <c r="L4" t="s">
        <v>40</v>
      </c>
      <c r="M4" s="2">
        <v>10.972898462159533</v>
      </c>
      <c r="N4" s="2">
        <v>5.0765544572204564E-2</v>
      </c>
      <c r="O4" s="2">
        <v>8.1429232003305541E-2</v>
      </c>
      <c r="Q4" t="s">
        <v>44</v>
      </c>
      <c r="R4" s="2">
        <v>7.4714641205431418</v>
      </c>
      <c r="S4" s="1">
        <v>6.078712629180115E-2</v>
      </c>
      <c r="U4" t="s">
        <v>45</v>
      </c>
      <c r="V4" s="2">
        <v>0.19529985078684942</v>
      </c>
      <c r="X4" t="s">
        <v>46</v>
      </c>
      <c r="Y4" s="2">
        <v>0.1649227902222456</v>
      </c>
      <c r="AA4" t="s">
        <v>47</v>
      </c>
      <c r="AB4" s="1">
        <v>0.70018519159428827</v>
      </c>
      <c r="AD4" s="3" t="s">
        <v>48</v>
      </c>
      <c r="AE4" s="5">
        <v>3.7634871974987023</v>
      </c>
      <c r="AG4" s="3" t="s">
        <v>48</v>
      </c>
      <c r="AH4" s="5">
        <v>1.00567522744982</v>
      </c>
      <c r="AJ4" s="15" t="s">
        <v>49</v>
      </c>
      <c r="AK4" s="2">
        <v>-32.76</v>
      </c>
      <c r="AM4" t="s">
        <v>24</v>
      </c>
      <c r="AN4" s="2">
        <v>16.275508327266031</v>
      </c>
    </row>
    <row r="5" spans="1:40" x14ac:dyDescent="0.25">
      <c r="A5" t="s">
        <v>50</v>
      </c>
      <c r="B5" s="7" t="s">
        <v>22</v>
      </c>
      <c r="C5" s="8">
        <v>0.19799021532220454</v>
      </c>
      <c r="D5" s="8">
        <v>0.19282778570330553</v>
      </c>
      <c r="E5" s="8" t="s">
        <v>22</v>
      </c>
      <c r="F5" s="36">
        <v>0.39081800102551006</v>
      </c>
      <c r="I5" t="s">
        <v>51</v>
      </c>
      <c r="J5" s="2">
        <v>0</v>
      </c>
      <c r="L5" t="s">
        <v>52</v>
      </c>
      <c r="M5" s="2">
        <v>28.753636450941297</v>
      </c>
      <c r="N5" s="2">
        <v>2.5202674749999997E-2</v>
      </c>
      <c r="O5" s="2">
        <v>8.3948975059999986E-2</v>
      </c>
      <c r="Q5" t="s">
        <v>53</v>
      </c>
      <c r="R5" s="2">
        <v>1.3802266013470594</v>
      </c>
      <c r="S5" s="1">
        <v>1.1671408611875012E-2</v>
      </c>
      <c r="U5" t="s">
        <v>54</v>
      </c>
      <c r="V5" s="2">
        <v>5.306644752137725E-2</v>
      </c>
      <c r="X5" t="s">
        <v>55</v>
      </c>
      <c r="Y5" s="2">
        <v>0.73356451165066783</v>
      </c>
      <c r="AA5" t="s">
        <v>56</v>
      </c>
      <c r="AB5" s="1">
        <v>0.98525263200000002</v>
      </c>
      <c r="AJ5" s="15" t="s">
        <v>57</v>
      </c>
      <c r="AK5" s="2">
        <v>-6.46</v>
      </c>
      <c r="AM5" t="s">
        <v>58</v>
      </c>
      <c r="AN5" s="2">
        <v>6.583171332096438E-2</v>
      </c>
    </row>
    <row r="6" spans="1:40" x14ac:dyDescent="0.25">
      <c r="A6" t="s">
        <v>59</v>
      </c>
      <c r="B6" s="8">
        <v>3.1001338676234838</v>
      </c>
      <c r="C6" s="7" t="s">
        <v>22</v>
      </c>
      <c r="D6" s="7" t="s">
        <v>22</v>
      </c>
      <c r="E6" s="8">
        <v>3.3699416152626704</v>
      </c>
      <c r="F6" s="36">
        <v>6.4700754828861546</v>
      </c>
      <c r="I6" t="s">
        <v>60</v>
      </c>
      <c r="J6" s="2">
        <v>0.16261669107271629</v>
      </c>
      <c r="L6" s="3" t="s">
        <v>48</v>
      </c>
      <c r="M6" s="5">
        <f>SUM(M2:M5)</f>
        <v>51.120307224574717</v>
      </c>
      <c r="N6" s="5">
        <v>0.19799021532220454</v>
      </c>
      <c r="O6" s="5">
        <v>0.19282778570330553</v>
      </c>
      <c r="Q6" t="s">
        <v>61</v>
      </c>
      <c r="R6" s="2">
        <v>8.9474701243102681E-2</v>
      </c>
      <c r="S6" s="1">
        <v>2.0213267651293895E-3</v>
      </c>
      <c r="U6" t="s">
        <v>62</v>
      </c>
      <c r="V6" s="2">
        <v>0.81688081707539051</v>
      </c>
      <c r="X6" t="s">
        <v>63</v>
      </c>
      <c r="Y6" s="2">
        <v>0.43876260065763145</v>
      </c>
      <c r="AA6" s="3" t="s">
        <v>64</v>
      </c>
      <c r="AB6" s="1">
        <v>8.7161044899061968E-5</v>
      </c>
      <c r="AJ6" s="15" t="s">
        <v>65</v>
      </c>
      <c r="AK6" s="2">
        <v>-3.39</v>
      </c>
      <c r="AM6" s="56" t="s">
        <v>48</v>
      </c>
      <c r="AN6" s="58">
        <v>41.271061541097964</v>
      </c>
    </row>
    <row r="7" spans="1:40" x14ac:dyDescent="0.25">
      <c r="A7" t="s">
        <v>66</v>
      </c>
      <c r="B7" s="7" t="s">
        <v>22</v>
      </c>
      <c r="C7" s="7">
        <v>4.98177677012833</v>
      </c>
      <c r="D7" s="7" t="s">
        <v>22</v>
      </c>
      <c r="E7" s="7" t="s">
        <v>22</v>
      </c>
      <c r="F7" s="36">
        <v>4.9817767701283344</v>
      </c>
      <c r="I7" t="s">
        <v>67</v>
      </c>
      <c r="J7" s="2">
        <v>2.3052466055822673E-2</v>
      </c>
      <c r="Q7" s="3" t="s">
        <v>68</v>
      </c>
      <c r="R7" s="2">
        <v>11.096080687741575</v>
      </c>
      <c r="S7" s="1">
        <v>6.2636791020041632E-2</v>
      </c>
      <c r="U7" t="s">
        <v>69</v>
      </c>
      <c r="V7" s="2">
        <v>0.62444599999999995</v>
      </c>
      <c r="X7" s="3" t="s">
        <v>48</v>
      </c>
      <c r="Y7" s="5">
        <v>4.9817767701283344</v>
      </c>
      <c r="AA7" s="3" t="s">
        <v>48</v>
      </c>
      <c r="AB7" s="4">
        <v>2.6016289846391869</v>
      </c>
      <c r="AJ7" s="15" t="s">
        <v>70</v>
      </c>
      <c r="AK7" s="2">
        <v>-0.36</v>
      </c>
    </row>
    <row r="8" spans="1:40" x14ac:dyDescent="0.25">
      <c r="A8" t="s">
        <v>71</v>
      </c>
      <c r="B8" s="8">
        <v>0.18566915712853896</v>
      </c>
      <c r="C8" s="8">
        <v>3.0671398569999599</v>
      </c>
      <c r="D8" s="8">
        <v>3.4696116829941159</v>
      </c>
      <c r="E8" s="8" t="s">
        <v>22</v>
      </c>
      <c r="F8" s="36">
        <v>6.7224206971226144</v>
      </c>
      <c r="I8" t="s">
        <v>72</v>
      </c>
      <c r="J8" s="2">
        <v>9.0171536879342937E-4</v>
      </c>
      <c r="Q8" t="s">
        <v>35</v>
      </c>
      <c r="R8" s="2">
        <v>8.6537980524684116E-2</v>
      </c>
      <c r="S8" s="1">
        <v>1.4254052294424972E-3</v>
      </c>
      <c r="U8" t="s">
        <v>73</v>
      </c>
      <c r="V8" s="2">
        <v>3.8003022398672907E-3</v>
      </c>
      <c r="AJ8" s="15" t="s">
        <v>74</v>
      </c>
      <c r="AK8" s="2">
        <v>7.0000000000000007E-2</v>
      </c>
      <c r="AM8" s="6" t="s">
        <v>75</v>
      </c>
    </row>
    <row r="9" spans="1:40" x14ac:dyDescent="0.25">
      <c r="A9" t="s">
        <v>76</v>
      </c>
      <c r="B9" s="7" t="s">
        <v>22</v>
      </c>
      <c r="C9" s="7">
        <v>2.6016289846391869</v>
      </c>
      <c r="D9" s="7" t="s">
        <v>22</v>
      </c>
      <c r="E9" s="7" t="s">
        <v>22</v>
      </c>
      <c r="F9" s="36">
        <v>2.6016289846391869</v>
      </c>
      <c r="I9" s="3" t="s">
        <v>48</v>
      </c>
      <c r="J9" s="5">
        <v>6.7224206971226144</v>
      </c>
      <c r="O9" s="2"/>
      <c r="Q9" t="s">
        <v>44</v>
      </c>
      <c r="R9" s="2">
        <v>0.30762960667396544</v>
      </c>
      <c r="S9" s="1">
        <v>3.3070861717654112E-3</v>
      </c>
      <c r="U9" t="s">
        <v>77</v>
      </c>
      <c r="V9" s="2">
        <v>3.188585197366161</v>
      </c>
      <c r="AJ9" s="15" t="s">
        <v>78</v>
      </c>
      <c r="AK9" s="2">
        <v>0.02</v>
      </c>
    </row>
    <row r="10" spans="1:40" x14ac:dyDescent="0.25">
      <c r="A10" t="s">
        <v>79</v>
      </c>
      <c r="B10" s="8">
        <v>0.9929278112115687</v>
      </c>
      <c r="C10" s="7">
        <v>2.7550363094602672</v>
      </c>
      <c r="D10" s="8">
        <v>1.5523076826866128E-2</v>
      </c>
      <c r="E10" s="7" t="s">
        <v>22</v>
      </c>
      <c r="F10" s="36">
        <v>3.7634871974987023</v>
      </c>
      <c r="Q10" t="s">
        <v>53</v>
      </c>
      <c r="R10" s="2">
        <v>10.701913100542923</v>
      </c>
      <c r="S10" s="1">
        <v>5.7904299618833727E-2</v>
      </c>
      <c r="U10" t="s">
        <v>80</v>
      </c>
      <c r="V10" s="2">
        <v>5.3128940483435791E-2</v>
      </c>
      <c r="AJ10" s="15" t="s">
        <v>81</v>
      </c>
      <c r="AK10" s="2">
        <v>-7.4929448058049433</v>
      </c>
    </row>
    <row r="11" spans="1:40" x14ac:dyDescent="0.25">
      <c r="A11" t="s">
        <v>82</v>
      </c>
      <c r="B11" s="7" t="s">
        <v>22</v>
      </c>
      <c r="C11" s="7">
        <v>0.77667026315432375</v>
      </c>
      <c r="D11" s="7">
        <v>0.22900496429549627</v>
      </c>
      <c r="E11" s="7" t="s">
        <v>22</v>
      </c>
      <c r="F11" s="36">
        <v>1.00567522744982</v>
      </c>
      <c r="Q11" s="3" t="s">
        <v>83</v>
      </c>
      <c r="R11" s="2">
        <v>11.775760979009792</v>
      </c>
      <c r="S11" s="1">
        <v>0.17736591577605718</v>
      </c>
      <c r="U11" t="s">
        <v>84</v>
      </c>
      <c r="V11" s="2">
        <v>0.12822747741307414</v>
      </c>
      <c r="AJ11" t="s">
        <v>85</v>
      </c>
      <c r="AK11" s="2">
        <v>-5.1429580890851447</v>
      </c>
    </row>
    <row r="12" spans="1:40" x14ac:dyDescent="0.25">
      <c r="A12" t="s">
        <v>86</v>
      </c>
      <c r="B12" s="7" t="s">
        <v>22</v>
      </c>
      <c r="C12" s="7" t="s">
        <v>22</v>
      </c>
      <c r="D12" s="7" t="s">
        <v>22</v>
      </c>
      <c r="E12" s="7" t="s">
        <v>22</v>
      </c>
      <c r="F12" s="45">
        <v>-54.841979934166154</v>
      </c>
      <c r="Q12" t="s">
        <v>87</v>
      </c>
      <c r="R12" s="2">
        <v>1.0443859233280484</v>
      </c>
      <c r="S12" s="1">
        <v>1.5946562210128794E-2</v>
      </c>
      <c r="U12" s="3" t="s">
        <v>48</v>
      </c>
      <c r="V12" s="5">
        <v>6.4700754828861546</v>
      </c>
      <c r="AJ12" s="15" t="s">
        <v>49</v>
      </c>
      <c r="AK12" s="2">
        <v>-3.1900000000000004</v>
      </c>
    </row>
    <row r="13" spans="1:40" x14ac:dyDescent="0.25">
      <c r="A13" s="3" t="s">
        <v>48</v>
      </c>
      <c r="B13" s="19">
        <f>SUM(B2:B12)</f>
        <v>119.46521814845669</v>
      </c>
      <c r="C13" s="19">
        <f t="shared" ref="C13:F13" si="0">SUM(C2:C12)</f>
        <v>14.443843186775045</v>
      </c>
      <c r="D13" s="19">
        <f t="shared" si="0"/>
        <v>4.3221276991624018</v>
      </c>
      <c r="E13" s="19">
        <f t="shared" si="0"/>
        <v>3.3699416152626704</v>
      </c>
      <c r="F13" s="49">
        <f t="shared" si="0"/>
        <v>86.75915071549062</v>
      </c>
      <c r="Q13" t="s">
        <v>88</v>
      </c>
      <c r="R13" s="2">
        <v>0.38760991238095238</v>
      </c>
      <c r="S13" s="1">
        <v>3.8204852400000005E-3</v>
      </c>
      <c r="AJ13" s="15" t="s">
        <v>57</v>
      </c>
      <c r="AK13" s="2">
        <v>-0.60679962111974595</v>
      </c>
    </row>
    <row r="14" spans="1:40" x14ac:dyDescent="0.25">
      <c r="A14" t="s">
        <v>89</v>
      </c>
      <c r="E14" s="7"/>
      <c r="Q14" t="s">
        <v>90</v>
      </c>
      <c r="R14" s="16" t="s">
        <v>22</v>
      </c>
      <c r="S14" s="1">
        <v>7.13716256662032E-3</v>
      </c>
      <c r="AJ14" s="15" t="s">
        <v>65</v>
      </c>
      <c r="AK14" s="2">
        <v>-0.49575264305188271</v>
      </c>
    </row>
    <row r="15" spans="1:40" x14ac:dyDescent="0.25">
      <c r="Q15" t="s">
        <v>91</v>
      </c>
      <c r="R15" s="16" t="s">
        <v>22</v>
      </c>
      <c r="S15" s="1">
        <v>2.6629272112770483E-2</v>
      </c>
      <c r="AJ15" s="15" t="s">
        <v>70</v>
      </c>
      <c r="AK15" s="2">
        <v>-0.81040582491351532</v>
      </c>
    </row>
    <row r="16" spans="1:40" x14ac:dyDescent="0.25">
      <c r="Q16" t="s">
        <v>92</v>
      </c>
      <c r="R16" s="2">
        <v>8.0077421111111065</v>
      </c>
      <c r="S16" s="1">
        <v>7.1793731408001923E-2</v>
      </c>
      <c r="AJ16" s="15" t="s">
        <v>74</v>
      </c>
      <c r="AK16" s="2">
        <v>-0.04</v>
      </c>
    </row>
    <row r="17" spans="1:37" x14ac:dyDescent="0.25">
      <c r="G17" s="2"/>
      <c r="Q17" t="s">
        <v>93</v>
      </c>
      <c r="R17" s="2">
        <v>2.3360230321896847</v>
      </c>
      <c r="S17" s="1">
        <v>5.2038702238535656E-2</v>
      </c>
      <c r="AJ17" t="s">
        <v>94</v>
      </c>
      <c r="AK17" s="2">
        <v>4.97</v>
      </c>
    </row>
    <row r="18" spans="1:37" x14ac:dyDescent="0.25">
      <c r="A18" t="s">
        <v>0</v>
      </c>
      <c r="B18" t="s">
        <v>1</v>
      </c>
      <c r="C18" t="s">
        <v>2</v>
      </c>
      <c r="D18" t="s">
        <v>3</v>
      </c>
      <c r="E18" t="s">
        <v>4</v>
      </c>
      <c r="F18" s="40" t="s">
        <v>5</v>
      </c>
      <c r="M18" s="2"/>
      <c r="Q18" s="3" t="s">
        <v>95</v>
      </c>
      <c r="R18" s="2">
        <v>3.7686497528685921E-2</v>
      </c>
      <c r="S18" s="1">
        <v>6.3366733129603938E-3</v>
      </c>
      <c r="AJ18" s="15" t="s">
        <v>49</v>
      </c>
      <c r="AK18" s="2">
        <v>3.21</v>
      </c>
    </row>
    <row r="19" spans="1:37" x14ac:dyDescent="0.25">
      <c r="A19" s="2" t="s">
        <v>58</v>
      </c>
      <c r="B19" s="8">
        <f>B2+AN5</f>
        <v>51.723738360892639</v>
      </c>
      <c r="C19" s="8">
        <v>6.360078707076941E-2</v>
      </c>
      <c r="D19" s="8">
        <v>0.41516018934261795</v>
      </c>
      <c r="E19" s="8" t="s">
        <v>22</v>
      </c>
      <c r="F19" s="36">
        <v>52.20249933730603</v>
      </c>
      <c r="H19" s="2"/>
      <c r="Q19" t="s">
        <v>96</v>
      </c>
      <c r="R19" s="2">
        <v>5.7792739747461908E-4</v>
      </c>
      <c r="S19" s="1">
        <v>3.6256290016153799E-5</v>
      </c>
      <c r="AJ19" s="15" t="s">
        <v>57</v>
      </c>
      <c r="AK19" s="2">
        <v>0.65999999999999992</v>
      </c>
    </row>
    <row r="20" spans="1:37" x14ac:dyDescent="0.25">
      <c r="A20" s="2" t="s">
        <v>97</v>
      </c>
      <c r="B20" s="8">
        <f>B6+M4+AN3</f>
        <v>20.426280709259281</v>
      </c>
      <c r="C20" s="8">
        <v>5.0765544572204564E-2</v>
      </c>
      <c r="D20" s="8">
        <v>8.1429232003305541E-2</v>
      </c>
      <c r="E20" s="8">
        <v>3.3699416152626704</v>
      </c>
      <c r="F20" s="36">
        <v>23.928417101097462</v>
      </c>
      <c r="Q20" t="s">
        <v>98</v>
      </c>
      <c r="R20" s="2">
        <v>2.5382542452912012E-3</v>
      </c>
      <c r="S20" s="1">
        <v>1.2776993381461782E-4</v>
      </c>
      <c r="AJ20" s="15" t="s">
        <v>65</v>
      </c>
      <c r="AK20" s="2">
        <v>0.42000000000000004</v>
      </c>
    </row>
    <row r="21" spans="1:37" x14ac:dyDescent="0.25">
      <c r="A21" s="2" t="s">
        <v>99</v>
      </c>
      <c r="B21" s="8">
        <f>M3+AN2</f>
        <v>24.371156968598189</v>
      </c>
      <c r="C21" s="8">
        <v>2.9867077000000002E-2</v>
      </c>
      <c r="D21" s="8">
        <v>9.4939104799999993E-3</v>
      </c>
      <c r="E21" s="8" t="s">
        <v>22</v>
      </c>
      <c r="F21" s="36">
        <v>24.410517956078188</v>
      </c>
      <c r="Q21" t="s">
        <v>100</v>
      </c>
      <c r="R21" s="2">
        <v>3.4570315885920098E-2</v>
      </c>
      <c r="S21" s="1">
        <v>6.1726470891296219E-3</v>
      </c>
      <c r="AJ21" s="15" t="s">
        <v>70</v>
      </c>
      <c r="AK21" s="2">
        <v>0.64</v>
      </c>
    </row>
    <row r="22" spans="1:37" x14ac:dyDescent="0.25">
      <c r="A22" s="2" t="s">
        <v>101</v>
      </c>
      <c r="B22" s="8">
        <f>M2+AN4</f>
        <v>21.87459679117643</v>
      </c>
      <c r="C22" s="8">
        <v>9.2154919000000002E-2</v>
      </c>
      <c r="D22" s="8">
        <v>1.7955668159999997E-2</v>
      </c>
      <c r="E22" s="8" t="s">
        <v>22</v>
      </c>
      <c r="F22" s="36">
        <v>21.984707378336427</v>
      </c>
      <c r="Q22" s="3" t="s">
        <v>48</v>
      </c>
      <c r="R22" s="5">
        <v>51.657906647571671</v>
      </c>
      <c r="S22" s="4">
        <v>0.47876097641338727</v>
      </c>
      <c r="AJ22" s="15" t="s">
        <v>74</v>
      </c>
      <c r="AK22" s="2">
        <v>0.04</v>
      </c>
    </row>
    <row r="23" spans="1:37" x14ac:dyDescent="0.25">
      <c r="A23" s="2" t="s">
        <v>102</v>
      </c>
      <c r="B23" s="8" t="s">
        <v>22</v>
      </c>
      <c r="C23" s="8">
        <v>7.5834057547675213</v>
      </c>
      <c r="D23" s="8" t="s">
        <v>22</v>
      </c>
      <c r="E23" s="8" t="s">
        <v>22</v>
      </c>
      <c r="F23" s="36">
        <v>7.5834057547675213</v>
      </c>
      <c r="AJ23" s="3" t="s">
        <v>103</v>
      </c>
      <c r="AK23" s="2">
        <v>-2.3486501239275062</v>
      </c>
    </row>
    <row r="24" spans="1:37" x14ac:dyDescent="0.25">
      <c r="A24" s="2" t="s">
        <v>71</v>
      </c>
      <c r="B24" s="8">
        <v>0.18566915712853896</v>
      </c>
      <c r="C24" s="8">
        <v>3.0671398569999599</v>
      </c>
      <c r="D24" s="8">
        <v>3.4696116829941159</v>
      </c>
      <c r="E24" s="8" t="s">
        <v>22</v>
      </c>
      <c r="F24" s="36">
        <v>6.7224206971226144</v>
      </c>
      <c r="AJ24" s="3" t="s">
        <v>104</v>
      </c>
      <c r="AK24" s="2">
        <v>-0.23070781857698391</v>
      </c>
    </row>
    <row r="25" spans="1:37" x14ac:dyDescent="0.25">
      <c r="A25" s="2" t="s">
        <v>79</v>
      </c>
      <c r="B25" s="8">
        <v>0.9929278112115687</v>
      </c>
      <c r="C25" s="8">
        <v>2.7550363094602672</v>
      </c>
      <c r="D25" s="8">
        <v>1.5523076826866128E-2</v>
      </c>
      <c r="E25" s="8" t="s">
        <v>22</v>
      </c>
      <c r="F25" s="36">
        <v>3.7634871974987023</v>
      </c>
      <c r="AJ25" t="s">
        <v>105</v>
      </c>
      <c r="AK25" s="2">
        <v>-1.4902677169074839E-2</v>
      </c>
    </row>
    <row r="26" spans="1:37" x14ac:dyDescent="0.25">
      <c r="A26" s="2" t="s">
        <v>82</v>
      </c>
      <c r="B26" s="8" t="s">
        <v>22</v>
      </c>
      <c r="C26" s="8">
        <v>0.77667026315432375</v>
      </c>
      <c r="D26" s="8">
        <v>0.22900496429549627</v>
      </c>
      <c r="E26" s="8" t="s">
        <v>22</v>
      </c>
      <c r="F26" s="36">
        <v>1.00567522744982</v>
      </c>
      <c r="AJ26" t="s">
        <v>106</v>
      </c>
      <c r="AK26" s="2">
        <v>-7.6269918597619224E-2</v>
      </c>
    </row>
    <row r="27" spans="1:37" x14ac:dyDescent="0.25">
      <c r="A27" s="2" t="s">
        <v>86</v>
      </c>
      <c r="B27" s="8" t="s">
        <v>22</v>
      </c>
      <c r="C27" s="8" t="s">
        <v>22</v>
      </c>
      <c r="D27" s="8" t="s">
        <v>22</v>
      </c>
      <c r="E27" s="8" t="s">
        <v>22</v>
      </c>
      <c r="F27" s="36">
        <v>-54.841979934166154</v>
      </c>
      <c r="I27" s="2"/>
      <c r="AJ27" t="s">
        <v>107</v>
      </c>
      <c r="AK27" s="2">
        <v>-6.9598418971056467E-2</v>
      </c>
    </row>
    <row r="28" spans="1:37" x14ac:dyDescent="0.25">
      <c r="A28" s="5" t="s">
        <v>48</v>
      </c>
      <c r="B28" s="19">
        <f>SUM(B19:B27)</f>
        <v>119.57436979826666</v>
      </c>
      <c r="C28" s="19">
        <f t="shared" ref="C28:F28" si="1">SUM(C19:C27)</f>
        <v>14.418640512025046</v>
      </c>
      <c r="D28" s="19">
        <f t="shared" si="1"/>
        <v>4.2381787241024016</v>
      </c>
      <c r="E28" s="19">
        <f t="shared" si="1"/>
        <v>3.3699416152626704</v>
      </c>
      <c r="F28" s="50">
        <f t="shared" si="1"/>
        <v>86.759150715490591</v>
      </c>
      <c r="AJ28" t="s">
        <v>108</v>
      </c>
      <c r="AK28" s="2">
        <v>-6.9936803839233411E-2</v>
      </c>
    </row>
    <row r="29" spans="1:37" x14ac:dyDescent="0.25">
      <c r="A29" s="2" t="s">
        <v>89</v>
      </c>
      <c r="B29" s="8"/>
      <c r="C29" s="8"/>
      <c r="D29" s="8"/>
      <c r="E29" s="8"/>
      <c r="F29" s="2"/>
      <c r="U29" s="9"/>
      <c r="AJ29" s="3" t="s">
        <v>109</v>
      </c>
      <c r="AK29" s="2">
        <v>3.3947633762026093E-2</v>
      </c>
    </row>
    <row r="30" spans="1:37" x14ac:dyDescent="0.25">
      <c r="U30" s="9"/>
      <c r="AJ30" s="3" t="s">
        <v>110</v>
      </c>
      <c r="AK30" s="2">
        <v>-1.7506667305335994</v>
      </c>
    </row>
    <row r="31" spans="1:37" x14ac:dyDescent="0.25">
      <c r="U31" s="9"/>
      <c r="AJ31" s="3" t="s">
        <v>48</v>
      </c>
      <c r="AK31" s="5">
        <v>-54.841979934166154</v>
      </c>
    </row>
    <row r="32" spans="1:37" x14ac:dyDescent="0.25">
      <c r="U32" s="9"/>
    </row>
    <row r="33" spans="21:21" x14ac:dyDescent="0.25">
      <c r="U33" s="9"/>
    </row>
  </sheetData>
  <pageMargins left="0.7" right="0.7" top="0.75" bottom="0.75" header="0.3" footer="0.3"/>
  <legacyDrawing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3"/>
  <sheetViews>
    <sheetView zoomScale="80" zoomScaleNormal="80" workbookViewId="0">
      <selection activeCell="B4" sqref="B4"/>
    </sheetView>
  </sheetViews>
  <sheetFormatPr defaultRowHeight="15" x14ac:dyDescent="0.25"/>
  <cols>
    <col min="1" max="1" width="23.7109375" customWidth="1"/>
    <col min="2" max="2" width="8.28515625" customWidth="1"/>
    <col min="3" max="3" width="8.42578125" customWidth="1"/>
    <col min="4" max="4" width="6.85546875" bestFit="1" customWidth="1"/>
    <col min="5" max="5" width="22.5703125" bestFit="1" customWidth="1"/>
    <col min="6" max="6" width="7.7109375" bestFit="1" customWidth="1"/>
    <col min="9" max="9" width="23.85546875" bestFit="1" customWidth="1"/>
    <col min="10" max="10" width="12.28515625" bestFit="1" customWidth="1"/>
    <col min="12" max="12" width="43" bestFit="1" customWidth="1"/>
    <col min="13" max="13" width="11.28515625" bestFit="1" customWidth="1"/>
    <col min="14" max="14" width="16.7109375" bestFit="1" customWidth="1"/>
    <col min="15" max="15" width="17.5703125" bestFit="1" customWidth="1"/>
    <col min="17" max="17" width="23" bestFit="1" customWidth="1"/>
    <col min="18" max="18" width="23" customWidth="1"/>
    <col min="19" max="19" width="25.28515625" bestFit="1" customWidth="1"/>
    <col min="21" max="21" width="44.85546875" bestFit="1" customWidth="1"/>
    <col min="22" max="22" width="12.28515625" bestFit="1" customWidth="1"/>
    <col min="24" max="24" width="20.7109375" bestFit="1" customWidth="1"/>
    <col min="25" max="25" width="17.28515625" bestFit="1" customWidth="1"/>
    <col min="27" max="27" width="12.85546875" bestFit="1" customWidth="1"/>
    <col min="28" max="28" width="17.28515625" bestFit="1" customWidth="1"/>
    <col min="30" max="30" width="14.7109375" bestFit="1" customWidth="1"/>
    <col min="31" max="31" width="13.28515625" bestFit="1" customWidth="1"/>
    <col min="33" max="33" width="13.5703125" bestFit="1" customWidth="1"/>
    <col min="34" max="34" width="12.28515625" bestFit="1" customWidth="1"/>
    <col min="36" max="36" width="37.5703125" bestFit="1" customWidth="1"/>
    <col min="37" max="37" width="12.7109375" bestFit="1" customWidth="1"/>
    <col min="39" max="39" width="24.85546875" bestFit="1" customWidth="1"/>
    <col min="40" max="40" width="12.28515625" bestFit="1" customWidth="1"/>
  </cols>
  <sheetData>
    <row r="1" spans="1:4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7" t="s">
        <v>5</v>
      </c>
      <c r="I1" t="s">
        <v>6</v>
      </c>
      <c r="J1" t="s">
        <v>7</v>
      </c>
      <c r="L1" t="s">
        <v>8</v>
      </c>
      <c r="M1" t="s">
        <v>9</v>
      </c>
      <c r="N1" t="s">
        <v>10</v>
      </c>
      <c r="O1" t="s">
        <v>11</v>
      </c>
      <c r="Q1" t="s">
        <v>12</v>
      </c>
      <c r="R1" t="s">
        <v>9</v>
      </c>
      <c r="S1" t="s">
        <v>13</v>
      </c>
      <c r="U1" t="s">
        <v>14</v>
      </c>
      <c r="V1" t="s">
        <v>7</v>
      </c>
      <c r="X1" t="s">
        <v>15</v>
      </c>
      <c r="Y1" t="s">
        <v>16</v>
      </c>
      <c r="AA1" t="s">
        <v>0</v>
      </c>
      <c r="AB1" t="s">
        <v>16</v>
      </c>
      <c r="AD1" t="s">
        <v>17</v>
      </c>
      <c r="AE1" t="s">
        <v>7</v>
      </c>
      <c r="AG1" t="s">
        <v>18</v>
      </c>
      <c r="AH1" t="s">
        <v>7</v>
      </c>
      <c r="AJ1" t="s">
        <v>19</v>
      </c>
      <c r="AK1" t="s">
        <v>7</v>
      </c>
      <c r="AM1" t="s">
        <v>20</v>
      </c>
      <c r="AN1" t="s">
        <v>7</v>
      </c>
    </row>
    <row r="2" spans="1:40" x14ac:dyDescent="0.25">
      <c r="A2" t="s">
        <v>21</v>
      </c>
      <c r="B2" s="8">
        <v>52.545095892049162</v>
      </c>
      <c r="C2" s="8">
        <v>5.9814526547608729E-2</v>
      </c>
      <c r="D2" s="8">
        <v>0.38757055528166806</v>
      </c>
      <c r="E2" s="8" t="s">
        <v>22</v>
      </c>
      <c r="F2" s="36">
        <v>52.992480973878436</v>
      </c>
      <c r="I2" t="s">
        <v>23</v>
      </c>
      <c r="J2" s="2">
        <v>2.6038696108173056</v>
      </c>
      <c r="L2" t="s">
        <v>24</v>
      </c>
      <c r="M2" s="2">
        <v>6.6115187530623736</v>
      </c>
      <c r="N2" s="2">
        <v>0.11529219074999998</v>
      </c>
      <c r="O2" s="2">
        <v>2.239255142E-2</v>
      </c>
      <c r="Q2" s="3" t="s">
        <v>25</v>
      </c>
      <c r="R2" s="2">
        <v>28.91257097669153</v>
      </c>
      <c r="S2" s="1">
        <v>0.19465040697158986</v>
      </c>
      <c r="U2" t="s">
        <v>26</v>
      </c>
      <c r="V2" s="2">
        <v>0.86216555999999989</v>
      </c>
      <c r="X2" s="3" t="s">
        <v>27</v>
      </c>
      <c r="Y2" s="2">
        <v>3.3544995384710838</v>
      </c>
      <c r="AA2" s="3" t="s">
        <v>28</v>
      </c>
      <c r="AB2" s="1">
        <v>2.6063263868298745</v>
      </c>
      <c r="AD2" t="s">
        <v>29</v>
      </c>
      <c r="AE2" s="2">
        <v>3.01304899071167</v>
      </c>
      <c r="AG2" t="s">
        <v>30</v>
      </c>
      <c r="AH2" s="2">
        <v>0.98965588629167345</v>
      </c>
      <c r="AJ2" s="3" t="s">
        <v>31</v>
      </c>
      <c r="AK2" s="2">
        <v>-50.125902894890089</v>
      </c>
      <c r="AM2" t="s">
        <v>32</v>
      </c>
      <c r="AN2" s="2">
        <v>18.429334148207015</v>
      </c>
    </row>
    <row r="3" spans="1:40" x14ac:dyDescent="0.25">
      <c r="A3" t="s">
        <v>33</v>
      </c>
      <c r="B3" s="8">
        <v>54.491384703490738</v>
      </c>
      <c r="C3" s="7" t="s">
        <v>22</v>
      </c>
      <c r="D3" s="7" t="s">
        <v>22</v>
      </c>
      <c r="E3" s="7" t="s">
        <v>22</v>
      </c>
      <c r="F3" s="36">
        <v>54.491384703490738</v>
      </c>
      <c r="I3" t="s">
        <v>34</v>
      </c>
      <c r="J3" s="2">
        <v>0.75914750696238142</v>
      </c>
      <c r="L3" t="s">
        <v>32</v>
      </c>
      <c r="M3" s="2">
        <v>6.2426463078585064</v>
      </c>
      <c r="N3" s="2">
        <v>3.1475405249999998E-2</v>
      </c>
      <c r="O3" s="2">
        <v>9.9336035199999988E-3</v>
      </c>
      <c r="Q3" t="s">
        <v>35</v>
      </c>
      <c r="R3" s="2">
        <v>19.943938270529532</v>
      </c>
      <c r="S3" s="1">
        <v>0.13587494411595771</v>
      </c>
      <c r="U3" t="s">
        <v>36</v>
      </c>
      <c r="V3" s="2">
        <v>0.57530980000000009</v>
      </c>
      <c r="X3" s="3" t="s">
        <v>37</v>
      </c>
      <c r="Y3" s="2">
        <v>1.2493997829140981</v>
      </c>
      <c r="AA3" t="s">
        <v>38</v>
      </c>
      <c r="AB3" s="1">
        <v>0.9135783999999999</v>
      </c>
      <c r="AD3" t="s">
        <v>39</v>
      </c>
      <c r="AE3" s="2">
        <v>1.0663300299332947</v>
      </c>
      <c r="AG3" t="s">
        <v>40</v>
      </c>
      <c r="AH3" s="2">
        <v>1.7838212382144E-2</v>
      </c>
      <c r="AJ3" t="s">
        <v>41</v>
      </c>
      <c r="AK3" s="2">
        <v>-49.952944805804947</v>
      </c>
      <c r="AM3" t="s">
        <v>40</v>
      </c>
      <c r="AN3" s="2">
        <v>6.253856105401467</v>
      </c>
    </row>
    <row r="4" spans="1:40" x14ac:dyDescent="0.25">
      <c r="A4" t="s">
        <v>42</v>
      </c>
      <c r="B4" s="7">
        <v>10.972188830856968</v>
      </c>
      <c r="C4" s="7" t="s">
        <v>22</v>
      </c>
      <c r="D4" s="7" t="s">
        <v>22</v>
      </c>
      <c r="E4" s="7" t="s">
        <v>22</v>
      </c>
      <c r="F4" s="45">
        <v>10.972188830856968</v>
      </c>
      <c r="I4" t="s">
        <v>43</v>
      </c>
      <c r="J4" s="2">
        <v>3.1569352392245746</v>
      </c>
      <c r="L4" t="s">
        <v>40</v>
      </c>
      <c r="M4" s="2">
        <v>11.056290470741198</v>
      </c>
      <c r="N4" s="2">
        <v>4.9984365267115166E-2</v>
      </c>
      <c r="O4" s="2">
        <v>8.0098724850911907E-2</v>
      </c>
      <c r="Q4" t="s">
        <v>44</v>
      </c>
      <c r="R4" s="2">
        <v>7.4619567946075787</v>
      </c>
      <c r="S4" s="1">
        <v>4.6566465332595175E-2</v>
      </c>
      <c r="U4" t="s">
        <v>45</v>
      </c>
      <c r="V4" s="2">
        <v>0.14423118858140882</v>
      </c>
      <c r="X4" t="s">
        <v>46</v>
      </c>
      <c r="Y4" s="2">
        <v>0.15474509125118485</v>
      </c>
      <c r="AA4" t="s">
        <v>47</v>
      </c>
      <c r="AB4" s="1">
        <v>0.70378356282987464</v>
      </c>
      <c r="AD4" s="3" t="s">
        <v>48</v>
      </c>
      <c r="AE4" s="5">
        <v>4.0793790206449634</v>
      </c>
      <c r="AG4" s="3" t="s">
        <v>48</v>
      </c>
      <c r="AH4" s="5">
        <v>1.0074940986738175</v>
      </c>
      <c r="AJ4" s="15" t="s">
        <v>49</v>
      </c>
      <c r="AK4" s="2">
        <v>-32.43</v>
      </c>
      <c r="AM4" t="s">
        <v>24</v>
      </c>
      <c r="AN4" s="2">
        <v>16.911184175563285</v>
      </c>
    </row>
    <row r="5" spans="1:40" x14ac:dyDescent="0.25">
      <c r="A5" t="s">
        <v>50</v>
      </c>
      <c r="B5" s="42" t="s">
        <v>22</v>
      </c>
      <c r="C5" s="8">
        <v>0.22449429526711515</v>
      </c>
      <c r="D5" s="8">
        <v>0.19600266307091188</v>
      </c>
      <c r="E5" s="8" t="s">
        <v>22</v>
      </c>
      <c r="F5" s="36">
        <v>0.42049695833802703</v>
      </c>
      <c r="I5" t="s">
        <v>51</v>
      </c>
      <c r="J5" s="2">
        <v>0</v>
      </c>
      <c r="L5" t="s">
        <v>52</v>
      </c>
      <c r="M5" s="2">
        <v>30.58092917182865</v>
      </c>
      <c r="N5" s="2">
        <v>2.7742333999999997E-2</v>
      </c>
      <c r="O5" s="2">
        <v>8.3577783279999998E-2</v>
      </c>
      <c r="Q5" t="s">
        <v>53</v>
      </c>
      <c r="R5" s="2">
        <v>1.4198227622110062</v>
      </c>
      <c r="S5" s="1">
        <v>1.0245991125763304E-2</v>
      </c>
      <c r="U5" t="s">
        <v>54</v>
      </c>
      <c r="V5" s="2">
        <v>5.2441956139117792E-2</v>
      </c>
      <c r="X5" t="s">
        <v>55</v>
      </c>
      <c r="Y5" s="2">
        <v>0.69994906369601639</v>
      </c>
      <c r="AA5" t="s">
        <v>56</v>
      </c>
      <c r="AB5" s="1">
        <v>0.98896442400000006</v>
      </c>
      <c r="AJ5" s="15" t="s">
        <v>57</v>
      </c>
      <c r="AK5" s="2">
        <v>-6.39</v>
      </c>
      <c r="AM5" t="s">
        <v>58</v>
      </c>
      <c r="AN5" s="2">
        <v>7.0063690793849651E-2</v>
      </c>
    </row>
    <row r="6" spans="1:40" x14ac:dyDescent="0.25">
      <c r="A6" t="s">
        <v>59</v>
      </c>
      <c r="B6" s="8">
        <v>3.0652839071413549</v>
      </c>
      <c r="C6" s="7" t="s">
        <v>22</v>
      </c>
      <c r="D6" s="7" t="s">
        <v>22</v>
      </c>
      <c r="E6" s="8">
        <v>3.3863849572075564</v>
      </c>
      <c r="F6" s="36">
        <v>6.4516688643489104</v>
      </c>
      <c r="I6" t="s">
        <v>60</v>
      </c>
      <c r="J6" s="2">
        <v>0.13458636767560817</v>
      </c>
      <c r="L6" s="3" t="s">
        <v>48</v>
      </c>
      <c r="M6" s="5">
        <f>SUM(M2:M5)</f>
        <v>54.491384703490731</v>
      </c>
      <c r="N6" s="5">
        <v>0.22449429526711515</v>
      </c>
      <c r="O6" s="5">
        <v>0.19600266307091188</v>
      </c>
      <c r="Q6" t="s">
        <v>61</v>
      </c>
      <c r="R6" s="2">
        <v>8.6853149343412567E-2</v>
      </c>
      <c r="S6" s="1">
        <v>1.9630063972736617E-3</v>
      </c>
      <c r="U6" t="s">
        <v>62</v>
      </c>
      <c r="V6" s="2">
        <v>0.81688081707539051</v>
      </c>
      <c r="X6" t="s">
        <v>63</v>
      </c>
      <c r="Y6" s="2">
        <v>0.39470562796689684</v>
      </c>
      <c r="AA6" s="3" t="s">
        <v>64</v>
      </c>
      <c r="AB6" s="1">
        <v>5.0406034668741637E-5</v>
      </c>
      <c r="AJ6" s="15" t="s">
        <v>65</v>
      </c>
      <c r="AK6" s="2">
        <v>-3.39</v>
      </c>
      <c r="AM6" s="56" t="s">
        <v>48</v>
      </c>
      <c r="AN6" s="58">
        <v>41.664438119965617</v>
      </c>
    </row>
    <row r="7" spans="1:40" x14ac:dyDescent="0.25">
      <c r="A7" t="s">
        <v>66</v>
      </c>
      <c r="B7" s="7" t="s">
        <v>22</v>
      </c>
      <c r="C7" s="7">
        <v>4.6038993213851818</v>
      </c>
      <c r="D7" s="7" t="s">
        <v>22</v>
      </c>
      <c r="E7" s="7" t="s">
        <v>22</v>
      </c>
      <c r="F7" s="36">
        <v>4.6038993213851818</v>
      </c>
      <c r="I7" t="s">
        <v>67</v>
      </c>
      <c r="J7" s="2">
        <v>2.3052466055822673E-2</v>
      </c>
      <c r="Q7" s="3" t="s">
        <v>68</v>
      </c>
      <c r="R7" s="2">
        <v>11.693153216861516</v>
      </c>
      <c r="S7" s="1">
        <v>6.8820181530476643E-2</v>
      </c>
      <c r="U7" t="s">
        <v>69</v>
      </c>
      <c r="V7" s="2">
        <v>0.61021700000000001</v>
      </c>
      <c r="X7" s="3" t="s">
        <v>48</v>
      </c>
      <c r="Y7" s="5">
        <v>4.6038993213851818</v>
      </c>
      <c r="AA7" s="3" t="s">
        <v>48</v>
      </c>
      <c r="AB7" s="4">
        <v>2.6063767928645434</v>
      </c>
      <c r="AJ7" s="15" t="s">
        <v>70</v>
      </c>
      <c r="AK7" s="2">
        <v>-0.34</v>
      </c>
    </row>
    <row r="8" spans="1:40" x14ac:dyDescent="0.25">
      <c r="A8" t="s">
        <v>71</v>
      </c>
      <c r="B8" s="8">
        <v>0.15763883373143084</v>
      </c>
      <c r="C8" s="8">
        <v>3.0711608535386339</v>
      </c>
      <c r="D8" s="8">
        <v>3.4496601602232353</v>
      </c>
      <c r="E8" s="8" t="s">
        <v>22</v>
      </c>
      <c r="F8" s="36">
        <v>6.6784598474932997</v>
      </c>
      <c r="I8" t="s">
        <v>72</v>
      </c>
      <c r="J8" s="2">
        <v>8.686567576075676E-4</v>
      </c>
      <c r="Q8" t="s">
        <v>35</v>
      </c>
      <c r="R8" s="2">
        <v>8.7275055159599116E-2</v>
      </c>
      <c r="S8" s="1">
        <v>1.4822326625144335E-3</v>
      </c>
      <c r="U8" t="s">
        <v>73</v>
      </c>
      <c r="V8" s="2">
        <v>4.0375853454380009E-3</v>
      </c>
      <c r="AJ8" s="15" t="s">
        <v>74</v>
      </c>
      <c r="AK8" s="2">
        <v>7.0000000000000007E-2</v>
      </c>
      <c r="AM8" s="6" t="s">
        <v>75</v>
      </c>
    </row>
    <row r="9" spans="1:40" x14ac:dyDescent="0.25">
      <c r="A9" t="s">
        <v>76</v>
      </c>
      <c r="B9" s="7" t="s">
        <v>22</v>
      </c>
      <c r="C9" s="7">
        <v>2.6063767928645434</v>
      </c>
      <c r="D9" s="7" t="s">
        <v>22</v>
      </c>
      <c r="E9" s="7" t="s">
        <v>22</v>
      </c>
      <c r="F9" s="36">
        <v>2.6063767928645434</v>
      </c>
      <c r="I9" s="3" t="s">
        <v>48</v>
      </c>
      <c r="J9" s="5">
        <v>6.6784598474932997</v>
      </c>
      <c r="Q9" t="s">
        <v>44</v>
      </c>
      <c r="R9" s="2">
        <v>0.30780045972749742</v>
      </c>
      <c r="S9" s="1">
        <v>3.4871456111865403E-3</v>
      </c>
      <c r="U9" t="s">
        <v>77</v>
      </c>
      <c r="V9" s="2">
        <v>3.20841569862128</v>
      </c>
      <c r="AJ9" s="15" t="s">
        <v>78</v>
      </c>
      <c r="AK9" s="2">
        <v>0.02</v>
      </c>
    </row>
    <row r="10" spans="1:40" x14ac:dyDescent="0.25">
      <c r="A10" t="s">
        <v>79</v>
      </c>
      <c r="B10" s="8">
        <v>1.0487236305157448</v>
      </c>
      <c r="C10" s="7">
        <v>3.0137629359451106</v>
      </c>
      <c r="D10" s="8">
        <v>1.6892454184108466E-2</v>
      </c>
      <c r="E10" s="7" t="s">
        <v>22</v>
      </c>
      <c r="F10" s="36">
        <v>4.0793790206449634</v>
      </c>
      <c r="Q10" t="s">
        <v>53</v>
      </c>
      <c r="R10" s="2">
        <v>11.298077701974419</v>
      </c>
      <c r="S10" s="1">
        <v>6.3850803256775668E-2</v>
      </c>
      <c r="U10" t="s">
        <v>80</v>
      </c>
      <c r="V10" s="2">
        <v>5.4733247347778485E-2</v>
      </c>
      <c r="AJ10" s="15" t="s">
        <v>81</v>
      </c>
      <c r="AK10" s="2">
        <v>-7.4929448058049433</v>
      </c>
    </row>
    <row r="11" spans="1:40" x14ac:dyDescent="0.25">
      <c r="A11" t="s">
        <v>82</v>
      </c>
      <c r="B11" s="7" t="s">
        <v>22</v>
      </c>
      <c r="C11" s="8">
        <v>0.78023779150514405</v>
      </c>
      <c r="D11" s="8">
        <v>0.22725630716867337</v>
      </c>
      <c r="E11" s="7" t="s">
        <v>22</v>
      </c>
      <c r="F11" s="36">
        <v>1.0074940986738175</v>
      </c>
      <c r="H11" s="2"/>
      <c r="Q11" s="3" t="s">
        <v>83</v>
      </c>
      <c r="R11" s="2">
        <v>11.901126586423743</v>
      </c>
      <c r="S11" s="1">
        <v>0.17746926813229583</v>
      </c>
      <c r="U11" t="s">
        <v>84</v>
      </c>
      <c r="V11" s="2">
        <v>0.12323601123849776</v>
      </c>
      <c r="AJ11" t="s">
        <v>85</v>
      </c>
      <c r="AK11" s="2">
        <v>-5.1429580890851447</v>
      </c>
    </row>
    <row r="12" spans="1:40" x14ac:dyDescent="0.25">
      <c r="A12" t="s">
        <v>86</v>
      </c>
      <c r="B12" s="7" t="s">
        <v>22</v>
      </c>
      <c r="C12" s="7" t="s">
        <v>22</v>
      </c>
      <c r="D12" s="7" t="s">
        <v>22</v>
      </c>
      <c r="E12" s="7" t="s">
        <v>22</v>
      </c>
      <c r="F12" s="48">
        <v>-54.29137698920232</v>
      </c>
      <c r="Q12" t="s">
        <v>87</v>
      </c>
      <c r="R12" s="2">
        <v>0.61904676483722776</v>
      </c>
      <c r="S12" s="1">
        <v>9.9820748225173464E-3</v>
      </c>
      <c r="U12" s="3" t="s">
        <v>48</v>
      </c>
      <c r="V12" s="5">
        <v>6.4516688643489104</v>
      </c>
      <c r="AJ12" s="15" t="s">
        <v>49</v>
      </c>
      <c r="AK12" s="2">
        <v>-3.1900000000000004</v>
      </c>
    </row>
    <row r="13" spans="1:40" x14ac:dyDescent="0.25">
      <c r="A13" s="3" t="s">
        <v>48</v>
      </c>
      <c r="B13" s="19">
        <f>SUM(B2:B12)</f>
        <v>122.28031579778538</v>
      </c>
      <c r="C13" s="19">
        <f t="shared" ref="C13:F13" si="0">SUM(C2:C12)</f>
        <v>14.359746517053338</v>
      </c>
      <c r="D13" s="19">
        <f t="shared" si="0"/>
        <v>4.2773821399285969</v>
      </c>
      <c r="E13" s="19">
        <f t="shared" si="0"/>
        <v>3.3863849572075564</v>
      </c>
      <c r="F13" s="46">
        <f t="shared" si="0"/>
        <v>90.012452422772526</v>
      </c>
      <c r="Q13" t="s">
        <v>88</v>
      </c>
      <c r="R13" s="2">
        <v>0.82825430390476196</v>
      </c>
      <c r="S13" s="1">
        <v>8.1556310549999993E-3</v>
      </c>
      <c r="AJ13" s="15" t="s">
        <v>57</v>
      </c>
      <c r="AK13" s="2">
        <v>-0.60679962111974595</v>
      </c>
    </row>
    <row r="14" spans="1:40" x14ac:dyDescent="0.25">
      <c r="A14" t="s">
        <v>89</v>
      </c>
      <c r="E14" s="7"/>
      <c r="H14" s="2"/>
      <c r="Q14" t="s">
        <v>90</v>
      </c>
      <c r="R14" s="16" t="s">
        <v>22</v>
      </c>
      <c r="S14" s="1">
        <v>6.5362151462617611E-3</v>
      </c>
      <c r="Y14" s="17"/>
      <c r="AJ14" s="15" t="s">
        <v>65</v>
      </c>
      <c r="AK14" s="2">
        <v>-0.49575264305188271</v>
      </c>
    </row>
    <row r="15" spans="1:40" x14ac:dyDescent="0.25">
      <c r="Q15" t="s">
        <v>91</v>
      </c>
      <c r="R15" s="16" t="s">
        <v>22</v>
      </c>
      <c r="S15" s="1">
        <v>2.7437581894077988E-2</v>
      </c>
      <c r="AJ15" s="15" t="s">
        <v>70</v>
      </c>
      <c r="AK15" s="2">
        <v>-0.81040582491351532</v>
      </c>
    </row>
    <row r="16" spans="1:40" x14ac:dyDescent="0.25">
      <c r="D16" s="2"/>
      <c r="E16" s="2"/>
      <c r="F16" s="2"/>
      <c r="Q16" t="s">
        <v>92</v>
      </c>
      <c r="R16" s="2">
        <v>8.0852356666666658</v>
      </c>
      <c r="S16" s="1">
        <v>7.2560879464990111E-2</v>
      </c>
      <c r="AJ16" s="15" t="s">
        <v>74</v>
      </c>
      <c r="AK16" s="2">
        <v>-0.04</v>
      </c>
    </row>
    <row r="17" spans="1:37" x14ac:dyDescent="0.25">
      <c r="F17" s="2"/>
      <c r="G17" s="2"/>
      <c r="Q17" t="s">
        <v>93</v>
      </c>
      <c r="R17" s="2">
        <v>2.3685898510150882</v>
      </c>
      <c r="S17" s="1">
        <v>5.2796885749448644E-2</v>
      </c>
      <c r="AJ17" t="s">
        <v>94</v>
      </c>
      <c r="AK17" s="2">
        <v>4.97</v>
      </c>
    </row>
    <row r="18" spans="1:37" x14ac:dyDescent="0.25">
      <c r="A18" t="s">
        <v>0</v>
      </c>
      <c r="B18" t="s">
        <v>1</v>
      </c>
      <c r="C18" t="s">
        <v>2</v>
      </c>
      <c r="D18" t="s">
        <v>3</v>
      </c>
      <c r="E18" t="s">
        <v>4</v>
      </c>
      <c r="F18" s="40" t="s">
        <v>5</v>
      </c>
      <c r="M18" s="2"/>
      <c r="Q18" s="3" t="s">
        <v>95</v>
      </c>
      <c r="R18" s="2">
        <v>3.8245112072379787E-2</v>
      </c>
      <c r="S18" s="1">
        <v>6.4452251949144827E-3</v>
      </c>
      <c r="AJ18" s="15" t="s">
        <v>49</v>
      </c>
      <c r="AK18" s="2">
        <v>3.21</v>
      </c>
    </row>
    <row r="19" spans="1:37" x14ac:dyDescent="0.25">
      <c r="A19" s="2" t="s">
        <v>58</v>
      </c>
      <c r="B19" s="8">
        <f>B2+AN5</f>
        <v>52.615159582843013</v>
      </c>
      <c r="C19" s="8">
        <v>5.9814526547608729E-2</v>
      </c>
      <c r="D19" s="8">
        <v>0.38757055528166806</v>
      </c>
      <c r="E19" s="8" t="s">
        <v>22</v>
      </c>
      <c r="F19" s="36">
        <v>53.062544664672288</v>
      </c>
      <c r="Q19" t="s">
        <v>96</v>
      </c>
      <c r="R19" s="2">
        <v>6.1953784884040105E-4</v>
      </c>
      <c r="S19" s="1">
        <v>3.6469989519289355E-5</v>
      </c>
      <c r="AJ19" s="15" t="s">
        <v>57</v>
      </c>
      <c r="AK19" s="2">
        <v>0.65999999999999992</v>
      </c>
    </row>
    <row r="20" spans="1:37" x14ac:dyDescent="0.25">
      <c r="A20" s="2" t="s">
        <v>97</v>
      </c>
      <c r="B20" s="8">
        <f>B6+M4+AN3</f>
        <v>20.375430483284021</v>
      </c>
      <c r="C20" s="8">
        <v>4.9984365267115166E-2</v>
      </c>
      <c r="D20" s="8">
        <v>8.0098724850911907E-2</v>
      </c>
      <c r="E20" s="8">
        <v>3.3863849572075564</v>
      </c>
      <c r="F20" s="36">
        <v>23.891898530609602</v>
      </c>
      <c r="H20" s="2"/>
      <c r="Q20" t="s">
        <v>98</v>
      </c>
      <c r="R20" s="2">
        <v>2.5150299039258211E-3</v>
      </c>
      <c r="S20" s="1">
        <v>1.3978355240925155E-4</v>
      </c>
      <c r="AJ20" s="15" t="s">
        <v>65</v>
      </c>
      <c r="AK20" s="2">
        <v>0.42000000000000004</v>
      </c>
    </row>
    <row r="21" spans="1:37" x14ac:dyDescent="0.25">
      <c r="A21" s="2" t="s">
        <v>99</v>
      </c>
      <c r="B21" s="8">
        <f>M3+AN2</f>
        <v>24.671980456065523</v>
      </c>
      <c r="C21" s="8">
        <v>3.1475405249999998E-2</v>
      </c>
      <c r="D21" s="8">
        <v>9.9336035199999988E-3</v>
      </c>
      <c r="E21" s="8" t="s">
        <v>22</v>
      </c>
      <c r="F21" s="36">
        <v>24.713389464835522</v>
      </c>
      <c r="Q21" t="s">
        <v>100</v>
      </c>
      <c r="R21" s="2">
        <v>3.5110544319613565E-2</v>
      </c>
      <c r="S21" s="1">
        <v>6.2689716529859421E-3</v>
      </c>
      <c r="AJ21" s="15" t="s">
        <v>70</v>
      </c>
      <c r="AK21" s="2">
        <v>0.64</v>
      </c>
    </row>
    <row r="22" spans="1:37" x14ac:dyDescent="0.25">
      <c r="A22" s="2" t="s">
        <v>101</v>
      </c>
      <c r="B22" s="8">
        <f>M2+AN4</f>
        <v>23.522702928625659</v>
      </c>
      <c r="C22" s="8">
        <v>0.11529219074999998</v>
      </c>
      <c r="D22" s="8">
        <v>2.239255142E-2</v>
      </c>
      <c r="E22" s="8" t="s">
        <v>22</v>
      </c>
      <c r="F22" s="36">
        <v>23.660387670795661</v>
      </c>
      <c r="I22" s="2"/>
      <c r="Q22" s="3" t="s">
        <v>48</v>
      </c>
      <c r="R22" s="5">
        <v>52.545095892049162</v>
      </c>
      <c r="S22" s="4">
        <v>0.44738508182927689</v>
      </c>
      <c r="AJ22" s="15" t="s">
        <v>74</v>
      </c>
      <c r="AK22" s="2">
        <v>0.04</v>
      </c>
    </row>
    <row r="23" spans="1:37" x14ac:dyDescent="0.25">
      <c r="A23" s="2" t="s">
        <v>102</v>
      </c>
      <c r="B23" s="8" t="s">
        <v>22</v>
      </c>
      <c r="C23" s="2">
        <v>7.2102761142497247</v>
      </c>
      <c r="D23" s="8" t="s">
        <v>22</v>
      </c>
      <c r="E23" s="8" t="s">
        <v>22</v>
      </c>
      <c r="F23" s="36">
        <v>7.2102761142497247</v>
      </c>
      <c r="AJ23" s="3" t="s">
        <v>103</v>
      </c>
      <c r="AK23" s="2">
        <v>-2.3721529580095138</v>
      </c>
    </row>
    <row r="24" spans="1:37" x14ac:dyDescent="0.25">
      <c r="A24" s="2" t="s">
        <v>71</v>
      </c>
      <c r="B24" s="8">
        <v>0.15763883373143084</v>
      </c>
      <c r="C24" s="8">
        <v>3.0711608535386339</v>
      </c>
      <c r="D24" s="8">
        <v>3.4496601602232353</v>
      </c>
      <c r="E24" s="8" t="s">
        <v>22</v>
      </c>
      <c r="F24" s="36">
        <v>6.6784598474932997</v>
      </c>
      <c r="I24" s="2"/>
      <c r="AJ24" s="3" t="s">
        <v>104</v>
      </c>
      <c r="AK24" s="2">
        <v>-0.29322103968089758</v>
      </c>
    </row>
    <row r="25" spans="1:37" x14ac:dyDescent="0.25">
      <c r="A25" s="2" t="s">
        <v>79</v>
      </c>
      <c r="B25" s="8">
        <v>1.0487236305157448</v>
      </c>
      <c r="C25" s="8">
        <v>3.0137629359451106</v>
      </c>
      <c r="D25" s="8">
        <v>1.6892454184108466E-2</v>
      </c>
      <c r="E25" s="8" t="s">
        <v>22</v>
      </c>
      <c r="F25" s="36">
        <v>4.0793790206449634</v>
      </c>
      <c r="AJ25" t="s">
        <v>105</v>
      </c>
      <c r="AK25" s="2">
        <v>-1.7450873140212594E-2</v>
      </c>
    </row>
    <row r="26" spans="1:37" x14ac:dyDescent="0.25">
      <c r="A26" s="2" t="s">
        <v>82</v>
      </c>
      <c r="B26" s="8" t="s">
        <v>22</v>
      </c>
      <c r="C26" s="8">
        <v>0.78023779150514405</v>
      </c>
      <c r="D26" s="8">
        <v>0.22725630716867337</v>
      </c>
      <c r="E26" s="8" t="s">
        <v>22</v>
      </c>
      <c r="F26" s="36">
        <v>1.0074940986738175</v>
      </c>
      <c r="AJ26" t="s">
        <v>106</v>
      </c>
      <c r="AK26" s="2">
        <v>-8.8118176686648134E-2</v>
      </c>
    </row>
    <row r="27" spans="1:37" x14ac:dyDescent="0.25">
      <c r="A27" s="2" t="s">
        <v>86</v>
      </c>
      <c r="B27" s="8" t="s">
        <v>22</v>
      </c>
      <c r="C27" s="8" t="s">
        <v>22</v>
      </c>
      <c r="D27" s="8" t="s">
        <v>22</v>
      </c>
      <c r="E27" s="8" t="s">
        <v>22</v>
      </c>
      <c r="F27" s="47">
        <v>-54.29137698920232</v>
      </c>
      <c r="AJ27" t="s">
        <v>107</v>
      </c>
      <c r="AK27" s="2">
        <v>-8.0730163027937715E-2</v>
      </c>
    </row>
    <row r="28" spans="1:37" x14ac:dyDescent="0.25">
      <c r="A28" s="5" t="s">
        <v>48</v>
      </c>
      <c r="B28" s="19">
        <f>SUM(B19:B27)</f>
        <v>122.39163591506538</v>
      </c>
      <c r="C28" s="19">
        <f t="shared" ref="C28:F28" si="1">SUM(C19:C27)</f>
        <v>14.332004183053336</v>
      </c>
      <c r="D28" s="19">
        <f t="shared" si="1"/>
        <v>4.193804356648597</v>
      </c>
      <c r="E28" s="19">
        <f t="shared" si="1"/>
        <v>3.3863849572075564</v>
      </c>
      <c r="F28" s="38">
        <f t="shared" si="1"/>
        <v>90.012452422772554</v>
      </c>
      <c r="U28" s="9"/>
      <c r="AJ28" t="s">
        <v>108</v>
      </c>
      <c r="AK28" s="2">
        <v>-0.10692182682609912</v>
      </c>
    </row>
    <row r="29" spans="1:37" x14ac:dyDescent="0.25">
      <c r="A29" s="2" t="s">
        <v>89</v>
      </c>
      <c r="B29" s="8"/>
      <c r="C29" s="8"/>
      <c r="D29" s="8"/>
      <c r="E29" s="8"/>
      <c r="F29" s="2"/>
      <c r="U29" s="9"/>
      <c r="AJ29" s="3" t="s">
        <v>109</v>
      </c>
      <c r="AK29" s="2">
        <v>3.3947633762026093E-2</v>
      </c>
    </row>
    <row r="30" spans="1:37" x14ac:dyDescent="0.25">
      <c r="U30" s="9"/>
      <c r="AJ30" s="3" t="s">
        <v>110</v>
      </c>
      <c r="AK30" s="2">
        <v>-1.5340477303838498</v>
      </c>
    </row>
    <row r="31" spans="1:37" x14ac:dyDescent="0.25">
      <c r="U31" s="9"/>
      <c r="AJ31" s="3" t="s">
        <v>48</v>
      </c>
      <c r="AK31" s="5">
        <v>-54.29137698920232</v>
      </c>
    </row>
    <row r="32" spans="1:37" x14ac:dyDescent="0.25">
      <c r="U32" s="9"/>
    </row>
    <row r="33" spans="21:21" x14ac:dyDescent="0.25">
      <c r="U33" s="9"/>
    </row>
  </sheetData>
  <pageMargins left="0.7" right="0.7" top="0.75" bottom="0.75" header="0.3" footer="0.3"/>
  <legacyDrawing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3"/>
  <sheetViews>
    <sheetView zoomScale="80" zoomScaleNormal="80" workbookViewId="0">
      <selection activeCell="B4" sqref="B4"/>
    </sheetView>
  </sheetViews>
  <sheetFormatPr defaultRowHeight="15" x14ac:dyDescent="0.25"/>
  <cols>
    <col min="1" max="1" width="22.7109375" customWidth="1"/>
    <col min="2" max="2" width="10" customWidth="1"/>
    <col min="3" max="3" width="9.28515625" customWidth="1"/>
    <col min="4" max="4" width="6.85546875" bestFit="1" customWidth="1"/>
    <col min="5" max="5" width="21.85546875" customWidth="1"/>
    <col min="6" max="6" width="10.42578125" customWidth="1"/>
    <col min="7" max="7" width="7.7109375" customWidth="1"/>
    <col min="9" max="9" width="23.85546875" bestFit="1" customWidth="1"/>
    <col min="10" max="10" width="12.28515625" bestFit="1" customWidth="1"/>
    <col min="12" max="12" width="43" bestFit="1" customWidth="1"/>
    <col min="13" max="13" width="11.28515625" bestFit="1" customWidth="1"/>
    <col min="14" max="14" width="16.7109375" bestFit="1" customWidth="1"/>
    <col min="15" max="15" width="17.5703125" bestFit="1" customWidth="1"/>
    <col min="17" max="17" width="23" bestFit="1" customWidth="1"/>
    <col min="18" max="18" width="11.28515625" bestFit="1" customWidth="1"/>
    <col min="19" max="19" width="25.28515625" bestFit="1" customWidth="1"/>
    <col min="21" max="21" width="44.85546875" bestFit="1" customWidth="1"/>
    <col min="22" max="22" width="12.28515625" bestFit="1" customWidth="1"/>
    <col min="24" max="24" width="20.7109375" bestFit="1" customWidth="1"/>
    <col min="25" max="25" width="17.28515625" bestFit="1" customWidth="1"/>
    <col min="27" max="27" width="12.85546875" bestFit="1" customWidth="1"/>
    <col min="28" max="28" width="17.28515625" bestFit="1" customWidth="1"/>
    <col min="30" max="30" width="14.7109375" bestFit="1" customWidth="1"/>
    <col min="31" max="31" width="13.28515625" bestFit="1" customWidth="1"/>
    <col min="33" max="33" width="13.5703125" bestFit="1" customWidth="1"/>
    <col min="34" max="34" width="12.28515625" bestFit="1" customWidth="1"/>
    <col min="36" max="36" width="37.5703125" bestFit="1" customWidth="1"/>
    <col min="37" max="37" width="13.28515625" bestFit="1" customWidth="1"/>
    <col min="39" max="39" width="24.85546875" bestFit="1" customWidth="1"/>
    <col min="40" max="40" width="12.28515625" bestFit="1" customWidth="1"/>
  </cols>
  <sheetData>
    <row r="1" spans="1:4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41" t="s">
        <v>5</v>
      </c>
      <c r="I1" t="s">
        <v>6</v>
      </c>
      <c r="J1" t="s">
        <v>7</v>
      </c>
      <c r="L1" t="s">
        <v>8</v>
      </c>
      <c r="M1" t="s">
        <v>9</v>
      </c>
      <c r="N1" t="s">
        <v>10</v>
      </c>
      <c r="O1" t="s">
        <v>11</v>
      </c>
      <c r="Q1" t="s">
        <v>12</v>
      </c>
      <c r="R1" t="s">
        <v>9</v>
      </c>
      <c r="S1" t="s">
        <v>13</v>
      </c>
      <c r="U1" t="s">
        <v>14</v>
      </c>
      <c r="V1" t="s">
        <v>7</v>
      </c>
      <c r="X1" t="s">
        <v>15</v>
      </c>
      <c r="Y1" t="s">
        <v>16</v>
      </c>
      <c r="AA1" t="s">
        <v>0</v>
      </c>
      <c r="AB1" t="s">
        <v>16</v>
      </c>
      <c r="AD1" t="s">
        <v>17</v>
      </c>
      <c r="AE1" t="s">
        <v>7</v>
      </c>
      <c r="AG1" t="s">
        <v>18</v>
      </c>
      <c r="AH1" t="s">
        <v>7</v>
      </c>
      <c r="AJ1" t="s">
        <v>19</v>
      </c>
      <c r="AK1" t="s">
        <v>7</v>
      </c>
      <c r="AM1" t="s">
        <v>20</v>
      </c>
      <c r="AN1" t="s">
        <v>7</v>
      </c>
    </row>
    <row r="2" spans="1:40" x14ac:dyDescent="0.25">
      <c r="A2" t="s">
        <v>21</v>
      </c>
      <c r="B2" s="8">
        <v>52.332404871746668</v>
      </c>
      <c r="C2" s="8">
        <v>5.843404256350871E-2</v>
      </c>
      <c r="D2" s="8">
        <v>0.36459366125952342</v>
      </c>
      <c r="E2" s="39" t="s">
        <v>22</v>
      </c>
      <c r="F2" s="36">
        <v>52.755432575569699</v>
      </c>
      <c r="G2" s="2"/>
      <c r="I2" t="s">
        <v>23</v>
      </c>
      <c r="J2" s="2">
        <v>2.529177639795007</v>
      </c>
      <c r="L2" t="s">
        <v>24</v>
      </c>
      <c r="M2" s="2">
        <v>6.1060931680227695</v>
      </c>
      <c r="N2" s="2">
        <v>0.10277143199999998</v>
      </c>
      <c r="O2" s="2">
        <v>2.0165254720000001E-2</v>
      </c>
      <c r="Q2" s="3" t="s">
        <v>25</v>
      </c>
      <c r="R2" s="2">
        <v>29.034214261132522</v>
      </c>
      <c r="S2" s="1">
        <v>0.16716225314813365</v>
      </c>
      <c r="U2" t="s">
        <v>26</v>
      </c>
      <c r="V2" s="2">
        <v>0.81092976999999999</v>
      </c>
      <c r="X2" s="3" t="s">
        <v>27</v>
      </c>
      <c r="Y2" s="2">
        <v>3.3128484714160895</v>
      </c>
      <c r="AA2" s="3" t="s">
        <v>28</v>
      </c>
      <c r="AB2" s="1">
        <v>2.6171132971741735</v>
      </c>
      <c r="AD2" t="s">
        <v>29</v>
      </c>
      <c r="AE2" s="2">
        <v>2.6385492076913084</v>
      </c>
      <c r="AG2" t="s">
        <v>30</v>
      </c>
      <c r="AH2" s="2">
        <v>0.99365247120157962</v>
      </c>
      <c r="AJ2" s="3" t="s">
        <v>31</v>
      </c>
      <c r="AK2" s="2">
        <v>-49.582944805804949</v>
      </c>
      <c r="AM2" t="s">
        <v>32</v>
      </c>
      <c r="AN2" s="2">
        <v>16.406577943311785</v>
      </c>
    </row>
    <row r="3" spans="1:40" x14ac:dyDescent="0.25">
      <c r="A3" t="s">
        <v>33</v>
      </c>
      <c r="B3" s="8">
        <v>50.381892269051825</v>
      </c>
      <c r="C3" s="8" t="s">
        <v>22</v>
      </c>
      <c r="D3" s="8" t="s">
        <v>22</v>
      </c>
      <c r="E3" s="8" t="s">
        <v>22</v>
      </c>
      <c r="F3" s="36">
        <v>50.381892269051825</v>
      </c>
      <c r="G3" s="2"/>
      <c r="I3" t="s">
        <v>34</v>
      </c>
      <c r="J3" s="2">
        <v>0.70952060056255761</v>
      </c>
      <c r="L3" t="s">
        <v>32</v>
      </c>
      <c r="M3" s="2">
        <v>6.0592728444505415</v>
      </c>
      <c r="N3" s="2">
        <v>2.8870939500000001E-2</v>
      </c>
      <c r="O3" s="2">
        <v>9.4323436799999983E-3</v>
      </c>
      <c r="Q3" t="s">
        <v>35</v>
      </c>
      <c r="R3" s="2">
        <v>20.016379897157741</v>
      </c>
      <c r="S3" s="1">
        <v>0.11682177839976507</v>
      </c>
      <c r="U3" t="s">
        <v>36</v>
      </c>
      <c r="V3" s="2">
        <v>0.52109899999999998</v>
      </c>
      <c r="X3" s="3" t="s">
        <v>37</v>
      </c>
      <c r="Y3" s="2">
        <v>1.1997249065935571</v>
      </c>
      <c r="AA3" t="s">
        <v>38</v>
      </c>
      <c r="AB3" s="1">
        <v>0.9153003999999999</v>
      </c>
      <c r="AD3" t="s">
        <v>39</v>
      </c>
      <c r="AE3" s="2">
        <v>1.0663300299332947</v>
      </c>
      <c r="AG3" t="s">
        <v>40</v>
      </c>
      <c r="AH3" s="2">
        <v>1.8184387736591996E-2</v>
      </c>
      <c r="AJ3" t="s">
        <v>41</v>
      </c>
      <c r="AK3" s="2">
        <v>-49.532944805804945</v>
      </c>
      <c r="AM3" t="s">
        <v>40</v>
      </c>
      <c r="AN3" s="2">
        <v>5.3486349118607253</v>
      </c>
    </row>
    <row r="4" spans="1:40" x14ac:dyDescent="0.25">
      <c r="A4" t="s">
        <v>42</v>
      </c>
      <c r="B4" s="8">
        <v>9.0102272987200571</v>
      </c>
      <c r="C4" s="8" t="s">
        <v>22</v>
      </c>
      <c r="D4" s="8" t="s">
        <v>22</v>
      </c>
      <c r="E4" s="8" t="s">
        <v>22</v>
      </c>
      <c r="F4" s="36">
        <v>9.0102272987200571</v>
      </c>
      <c r="I4" t="s">
        <v>43</v>
      </c>
      <c r="J4" s="2">
        <v>2.8381596047935682</v>
      </c>
      <c r="L4" t="s">
        <v>40</v>
      </c>
      <c r="M4" s="2">
        <v>11.306594311527135</v>
      </c>
      <c r="N4" s="2">
        <v>4.7618319507482236E-2</v>
      </c>
      <c r="O4" s="2">
        <v>7.6383694727225657E-2</v>
      </c>
      <c r="Q4" t="s">
        <v>44</v>
      </c>
      <c r="R4" s="2">
        <v>7.4770548499388214</v>
      </c>
      <c r="S4" s="1">
        <v>3.914823346728187E-2</v>
      </c>
      <c r="U4" t="s">
        <v>45</v>
      </c>
      <c r="V4" s="2">
        <v>0.28126894066416724</v>
      </c>
      <c r="X4" t="s">
        <v>46</v>
      </c>
      <c r="Y4" s="2">
        <v>0.14803665076794564</v>
      </c>
      <c r="AA4" t="s">
        <v>47</v>
      </c>
      <c r="AB4" s="1">
        <v>0.70912830917417324</v>
      </c>
      <c r="AD4" s="3" t="s">
        <v>48</v>
      </c>
      <c r="AE4" s="5">
        <v>3.704879237624604</v>
      </c>
      <c r="AG4" s="3" t="s">
        <v>48</v>
      </c>
      <c r="AH4" s="5">
        <v>1.0118368589381717</v>
      </c>
      <c r="AJ4" s="15" t="s">
        <v>49</v>
      </c>
      <c r="AK4" s="2">
        <v>-32.11</v>
      </c>
      <c r="AM4" t="s">
        <v>24</v>
      </c>
      <c r="AN4" s="2">
        <v>14.183302420534996</v>
      </c>
    </row>
    <row r="5" spans="1:40" x14ac:dyDescent="0.25">
      <c r="A5" t="s">
        <v>50</v>
      </c>
      <c r="B5" s="8" t="s">
        <v>22</v>
      </c>
      <c r="C5" s="8">
        <v>0.20371246225748221</v>
      </c>
      <c r="D5" s="8">
        <v>0.15760751938722567</v>
      </c>
      <c r="E5" s="8" t="s">
        <v>22</v>
      </c>
      <c r="F5" s="36">
        <v>0.36131998164470791</v>
      </c>
      <c r="G5" s="2"/>
      <c r="I5" t="s">
        <v>51</v>
      </c>
      <c r="J5" s="2">
        <v>0</v>
      </c>
      <c r="L5" t="s">
        <v>52</v>
      </c>
      <c r="M5" s="2">
        <v>26.909931945051369</v>
      </c>
      <c r="N5" s="2">
        <v>2.445177125E-2</v>
      </c>
      <c r="O5" s="2">
        <v>5.1626226259999998E-2</v>
      </c>
      <c r="Q5" t="s">
        <v>53</v>
      </c>
      <c r="R5" s="2">
        <v>1.4561177569587562</v>
      </c>
      <c r="S5" s="1">
        <v>9.2790163601135043E-3</v>
      </c>
      <c r="U5" t="s">
        <v>54</v>
      </c>
      <c r="V5" s="2">
        <v>5.0904131663769801E-2</v>
      </c>
      <c r="X5" t="s">
        <v>55</v>
      </c>
      <c r="Y5" s="2">
        <v>0.68408976235068841</v>
      </c>
      <c r="AA5" t="s">
        <v>56</v>
      </c>
      <c r="AB5" s="1">
        <v>0.99268458800000003</v>
      </c>
      <c r="AJ5" s="15" t="s">
        <v>57</v>
      </c>
      <c r="AK5" s="2">
        <v>-6.31</v>
      </c>
      <c r="AM5" t="s">
        <v>58</v>
      </c>
      <c r="AN5" s="2">
        <v>5.7721965573915401E-2</v>
      </c>
    </row>
    <row r="6" spans="1:40" x14ac:dyDescent="0.25">
      <c r="A6" t="s">
        <v>59</v>
      </c>
      <c r="B6" s="8">
        <v>3.1859704185706588</v>
      </c>
      <c r="C6" s="8" t="s">
        <v>22</v>
      </c>
      <c r="D6" s="8" t="s">
        <v>22</v>
      </c>
      <c r="E6" s="8">
        <v>3.4721981667406601</v>
      </c>
      <c r="F6" s="36">
        <v>6.6581685853113157</v>
      </c>
      <c r="G6" s="2"/>
      <c r="I6" t="s">
        <v>60</v>
      </c>
      <c r="J6" s="2">
        <v>0.13458636767560817</v>
      </c>
      <c r="L6" s="3" t="s">
        <v>48</v>
      </c>
      <c r="M6" s="5">
        <f>SUM(M2:M5)</f>
        <v>50.381892269051818</v>
      </c>
      <c r="N6" s="5">
        <v>0.20371246225748221</v>
      </c>
      <c r="O6" s="5">
        <v>0.15760751938722567</v>
      </c>
      <c r="Q6" t="s">
        <v>61</v>
      </c>
      <c r="R6" s="2">
        <v>8.4661757077207023E-2</v>
      </c>
      <c r="S6" s="1">
        <v>1.9132249209732354E-3</v>
      </c>
      <c r="U6" t="s">
        <v>62</v>
      </c>
      <c r="V6" s="2">
        <v>0.81688081707539051</v>
      </c>
      <c r="X6" t="s">
        <v>63</v>
      </c>
      <c r="Y6" s="2">
        <v>0.36759849347492302</v>
      </c>
      <c r="Z6" s="2"/>
      <c r="AA6" s="3" t="s">
        <v>64</v>
      </c>
      <c r="AB6" s="1">
        <v>5.6446073787173245E-5</v>
      </c>
      <c r="AJ6" s="15" t="s">
        <v>65</v>
      </c>
      <c r="AK6" s="2">
        <v>-3.4</v>
      </c>
      <c r="AM6" s="56" t="s">
        <v>48</v>
      </c>
      <c r="AN6" s="57">
        <v>35.996237241281428</v>
      </c>
    </row>
    <row r="7" spans="1:40" x14ac:dyDescent="0.25">
      <c r="A7" t="s">
        <v>66</v>
      </c>
      <c r="B7" s="8" t="s">
        <v>22</v>
      </c>
      <c r="C7" s="8">
        <v>4.5125733780096464</v>
      </c>
      <c r="D7" s="8" t="s">
        <v>22</v>
      </c>
      <c r="E7" s="8" t="s">
        <v>22</v>
      </c>
      <c r="F7" s="36">
        <v>4.5125733780096464</v>
      </c>
      <c r="G7" s="2"/>
      <c r="I7" t="s">
        <v>67</v>
      </c>
      <c r="J7" s="2">
        <v>2.3052466055822673E-2</v>
      </c>
      <c r="Q7" s="3" t="s">
        <v>68</v>
      </c>
      <c r="R7" s="2">
        <v>11.358786657235562</v>
      </c>
      <c r="S7" s="1">
        <v>7.1119530694650809E-2</v>
      </c>
      <c r="U7" t="s">
        <v>69</v>
      </c>
      <c r="V7" s="2">
        <v>0.70020159999999998</v>
      </c>
      <c r="X7" s="3" t="s">
        <v>48</v>
      </c>
      <c r="Y7" s="5">
        <v>4.5125733780096464</v>
      </c>
      <c r="AA7" s="3" t="s">
        <v>48</v>
      </c>
      <c r="AB7" s="4">
        <v>2.6171697432479601</v>
      </c>
      <c r="AJ7" s="15" t="s">
        <v>70</v>
      </c>
      <c r="AK7" s="2">
        <v>-0.32</v>
      </c>
    </row>
    <row r="8" spans="1:40" x14ac:dyDescent="0.25">
      <c r="A8" t="s">
        <v>71</v>
      </c>
      <c r="B8" s="8">
        <v>0.15763883373143084</v>
      </c>
      <c r="C8" s="8">
        <v>2.9708918129307644</v>
      </c>
      <c r="D8" s="8">
        <v>3.1067255031657361</v>
      </c>
      <c r="E8" s="8" t="s">
        <v>22</v>
      </c>
      <c r="F8" s="36">
        <v>6.2352561498279311</v>
      </c>
      <c r="G8" s="2"/>
      <c r="I8" t="s">
        <v>72</v>
      </c>
      <c r="J8" s="2">
        <v>7.5947094536800322E-4</v>
      </c>
      <c r="Q8" t="s">
        <v>35</v>
      </c>
      <c r="R8" s="2">
        <v>8.7643286701976075E-2</v>
      </c>
      <c r="S8" s="1">
        <v>1.5239639073704396E-3</v>
      </c>
      <c r="U8" t="s">
        <v>73</v>
      </c>
      <c r="V8" s="2">
        <v>4.6861591673312336E-3</v>
      </c>
      <c r="AJ8" s="15" t="s">
        <v>74</v>
      </c>
      <c r="AK8" s="2">
        <v>0.08</v>
      </c>
      <c r="AM8" t="s">
        <v>75</v>
      </c>
    </row>
    <row r="9" spans="1:40" x14ac:dyDescent="0.25">
      <c r="A9" t="s">
        <v>76</v>
      </c>
      <c r="B9" s="8" t="s">
        <v>22</v>
      </c>
      <c r="C9" s="8">
        <v>2.6171697432479601</v>
      </c>
      <c r="D9" s="8" t="s">
        <v>22</v>
      </c>
      <c r="E9" s="8" t="s">
        <v>22</v>
      </c>
      <c r="F9" s="36">
        <v>2.6171697432479601</v>
      </c>
      <c r="G9" s="2"/>
      <c r="I9" s="3" t="s">
        <v>48</v>
      </c>
      <c r="J9" s="5">
        <v>6.2352561498279311</v>
      </c>
      <c r="Q9" t="s">
        <v>44</v>
      </c>
      <c r="R9" s="2">
        <v>0.30852711183091669</v>
      </c>
      <c r="S9" s="1">
        <v>3.647913642499803E-3</v>
      </c>
      <c r="U9" t="s">
        <v>77</v>
      </c>
      <c r="V9" s="2">
        <v>3.2865342634548202</v>
      </c>
      <c r="AJ9" s="15" t="s">
        <v>78</v>
      </c>
      <c r="AK9" s="2">
        <v>0.02</v>
      </c>
    </row>
    <row r="10" spans="1:40" x14ac:dyDescent="0.25">
      <c r="A10" t="s">
        <v>79</v>
      </c>
      <c r="B10" s="8">
        <v>1.0487236305157448</v>
      </c>
      <c r="C10" s="8">
        <v>2.6392631529247508</v>
      </c>
      <c r="D10" s="8">
        <v>1.6892454184108466E-2</v>
      </c>
      <c r="E10" s="8" t="s">
        <v>22</v>
      </c>
      <c r="F10" s="36">
        <v>3.704879237624604</v>
      </c>
      <c r="G10" s="2"/>
      <c r="Q10" t="s">
        <v>53</v>
      </c>
      <c r="R10" s="2">
        <v>10.962616258702669</v>
      </c>
      <c r="S10" s="1">
        <v>6.5947653144780571E-2</v>
      </c>
      <c r="U10" t="s">
        <v>80</v>
      </c>
      <c r="V10" s="2">
        <v>4.9962678412165819E-2</v>
      </c>
      <c r="AJ10" s="15" t="s">
        <v>81</v>
      </c>
      <c r="AK10" s="2">
        <v>-7.4929448058049433</v>
      </c>
    </row>
    <row r="11" spans="1:40" x14ac:dyDescent="0.25">
      <c r="A11" t="s">
        <v>82</v>
      </c>
      <c r="B11" s="8" t="s">
        <v>22</v>
      </c>
      <c r="C11" s="8">
        <v>0.78365399941609182</v>
      </c>
      <c r="D11" s="8">
        <v>0.22818285952207984</v>
      </c>
      <c r="E11" s="8" t="s">
        <v>22</v>
      </c>
      <c r="F11" s="36">
        <v>1.0118368589381717</v>
      </c>
      <c r="Q11" s="3" t="s">
        <v>83</v>
      </c>
      <c r="R11" s="2">
        <v>11.900886547782289</v>
      </c>
      <c r="S11" s="1">
        <v>0.17823000789453597</v>
      </c>
      <c r="U11" t="s">
        <v>84</v>
      </c>
      <c r="V11" s="2">
        <v>0.13570122487367117</v>
      </c>
      <c r="AJ11" t="s">
        <v>85</v>
      </c>
      <c r="AK11" s="2">
        <v>-5.0200000000000005</v>
      </c>
    </row>
    <row r="12" spans="1:40" x14ac:dyDescent="0.25">
      <c r="A12" t="s">
        <v>86</v>
      </c>
      <c r="B12" s="8" t="s">
        <v>22</v>
      </c>
      <c r="C12" s="8" t="s">
        <v>22</v>
      </c>
      <c r="D12" s="8" t="s">
        <v>22</v>
      </c>
      <c r="E12" s="8" t="s">
        <v>22</v>
      </c>
      <c r="F12" s="36">
        <v>-53.481780764238209</v>
      </c>
      <c r="Q12" t="s">
        <v>87</v>
      </c>
      <c r="R12" s="2">
        <v>0.60563162336237619</v>
      </c>
      <c r="S12" s="1">
        <v>9.9187071027200275E-3</v>
      </c>
      <c r="U12" s="3" t="s">
        <v>48</v>
      </c>
      <c r="V12" s="5">
        <v>6.6581685853113157</v>
      </c>
      <c r="AJ12" s="15" t="s">
        <v>49</v>
      </c>
      <c r="AK12" s="2">
        <v>-3.1900000000000004</v>
      </c>
    </row>
    <row r="13" spans="1:40" x14ac:dyDescent="0.25">
      <c r="A13" s="3" t="s">
        <v>48</v>
      </c>
      <c r="B13" s="5">
        <f t="shared" ref="B13:E13" si="0">SUM(B2:B12)</f>
        <v>116.11685732233637</v>
      </c>
      <c r="C13" s="5">
        <f t="shared" si="0"/>
        <v>13.785698591350204</v>
      </c>
      <c r="D13" s="5">
        <f t="shared" si="0"/>
        <v>3.8740019975186737</v>
      </c>
      <c r="E13" s="19">
        <f t="shared" si="0"/>
        <v>3.4721981667406601</v>
      </c>
      <c r="F13" s="50">
        <f>SUM(F2:F12)</f>
        <v>83.766975313707718</v>
      </c>
      <c r="H13" s="2"/>
      <c r="Q13" t="s">
        <v>88</v>
      </c>
      <c r="R13" s="2">
        <v>0.76012811704761896</v>
      </c>
      <c r="S13" s="1">
        <v>7.4848080450000002E-3</v>
      </c>
      <c r="Y13" s="17"/>
      <c r="AJ13" s="15" t="s">
        <v>57</v>
      </c>
      <c r="AK13" s="2">
        <v>-0.57000000000000006</v>
      </c>
    </row>
    <row r="14" spans="1:40" x14ac:dyDescent="0.25">
      <c r="A14" t="s">
        <v>89</v>
      </c>
      <c r="B14" s="2"/>
      <c r="C14" s="2"/>
      <c r="D14" s="2"/>
      <c r="E14" s="8"/>
      <c r="F14" s="2"/>
      <c r="Q14" t="s">
        <v>90</v>
      </c>
      <c r="R14" s="16" t="s">
        <v>22</v>
      </c>
      <c r="S14" s="1">
        <v>6.1274641337686871E-3</v>
      </c>
      <c r="AJ14" s="15" t="s">
        <v>65</v>
      </c>
      <c r="AK14" s="2">
        <v>-0.46</v>
      </c>
    </row>
    <row r="15" spans="1:40" x14ac:dyDescent="0.25">
      <c r="Q15" t="s">
        <v>91</v>
      </c>
      <c r="R15" s="16" t="s">
        <v>22</v>
      </c>
      <c r="S15" s="1">
        <v>2.8152371046137853E-2</v>
      </c>
      <c r="AJ15" s="15" t="s">
        <v>70</v>
      </c>
      <c r="AK15" s="2">
        <v>-0.76</v>
      </c>
    </row>
    <row r="16" spans="1:40" x14ac:dyDescent="0.25">
      <c r="D16" s="2"/>
      <c r="E16" s="2"/>
      <c r="F16" s="2"/>
      <c r="G16" s="2"/>
      <c r="Q16" t="s">
        <v>92</v>
      </c>
      <c r="R16" s="2">
        <v>8.129880666666665</v>
      </c>
      <c r="S16" s="1">
        <v>7.2990622882228476E-2</v>
      </c>
      <c r="AJ16" s="15" t="s">
        <v>74</v>
      </c>
      <c r="AK16" s="2">
        <v>-0.04</v>
      </c>
    </row>
    <row r="17" spans="1:37" x14ac:dyDescent="0.25">
      <c r="A17" t="s">
        <v>0</v>
      </c>
      <c r="B17" t="s">
        <v>1</v>
      </c>
      <c r="C17" t="s">
        <v>2</v>
      </c>
      <c r="D17" t="s">
        <v>3</v>
      </c>
      <c r="E17" t="s">
        <v>4</v>
      </c>
      <c r="F17" s="40" t="s">
        <v>5</v>
      </c>
      <c r="G17" s="2"/>
      <c r="Q17" t="s">
        <v>93</v>
      </c>
      <c r="R17" s="2">
        <v>2.4052461407056289</v>
      </c>
      <c r="S17" s="1">
        <v>5.3556034684680932E-2</v>
      </c>
      <c r="AJ17" t="s">
        <v>94</v>
      </c>
      <c r="AK17" s="2">
        <v>4.97</v>
      </c>
    </row>
    <row r="18" spans="1:37" x14ac:dyDescent="0.25">
      <c r="A18" s="2" t="s">
        <v>58</v>
      </c>
      <c r="B18" s="8">
        <f>B2+AN5</f>
        <v>52.390126837320587</v>
      </c>
      <c r="C18" s="8">
        <v>5.843404256350871E-2</v>
      </c>
      <c r="D18" s="8">
        <v>0.36459366125952342</v>
      </c>
      <c r="E18" s="8" t="s">
        <v>22</v>
      </c>
      <c r="F18" s="36">
        <f>SUM(Table53[[#This Row],[CO2]:[HFC, PFC, NF3, and SF6]])</f>
        <v>52.813154541143625</v>
      </c>
      <c r="N18" s="2"/>
      <c r="Q18" s="3" t="s">
        <v>95</v>
      </c>
      <c r="R18" s="2">
        <v>3.8517405596296204E-2</v>
      </c>
      <c r="S18" s="1">
        <v>6.515912085711696E-3</v>
      </c>
      <c r="AJ18" s="15" t="s">
        <v>49</v>
      </c>
      <c r="AK18" s="2">
        <v>3.21</v>
      </c>
    </row>
    <row r="19" spans="1:37" x14ac:dyDescent="0.25">
      <c r="A19" s="2" t="s">
        <v>97</v>
      </c>
      <c r="B19" s="8">
        <f>B6+M4+AN3</f>
        <v>19.841199641958518</v>
      </c>
      <c r="C19" s="8">
        <v>4.7618319507482236E-2</v>
      </c>
      <c r="D19" s="8">
        <v>7.6383694727225657E-2</v>
      </c>
      <c r="E19" s="8">
        <v>3.4721981667406601</v>
      </c>
      <c r="F19" s="36">
        <v>23.437399822933884</v>
      </c>
      <c r="I19" s="35"/>
      <c r="Q19" t="s">
        <v>96</v>
      </c>
      <c r="R19" s="2">
        <v>6.2311975324364226E-4</v>
      </c>
      <c r="S19" s="1">
        <v>4.035295964966975E-5</v>
      </c>
      <c r="AJ19" s="15" t="s">
        <v>57</v>
      </c>
      <c r="AK19" s="2">
        <v>0.65999999999999992</v>
      </c>
    </row>
    <row r="20" spans="1:37" x14ac:dyDescent="0.25">
      <c r="A20" s="2" t="s">
        <v>99</v>
      </c>
      <c r="B20" s="8">
        <f>AN2+M3</f>
        <v>22.465850787762328</v>
      </c>
      <c r="C20" s="8">
        <v>2.8870939500000001E-2</v>
      </c>
      <c r="D20" s="8">
        <v>9.4323436799999983E-3</v>
      </c>
      <c r="E20" s="8" t="s">
        <v>22</v>
      </c>
      <c r="F20" s="36">
        <v>22.504154070942327</v>
      </c>
      <c r="Q20" t="s">
        <v>98</v>
      </c>
      <c r="R20" s="2">
        <v>2.4597208705962334E-3</v>
      </c>
      <c r="S20" s="1">
        <v>1.4880786756758322E-4</v>
      </c>
      <c r="AJ20" s="15" t="s">
        <v>65</v>
      </c>
      <c r="AK20" s="2">
        <v>0.42000000000000004</v>
      </c>
    </row>
    <row r="21" spans="1:37" x14ac:dyDescent="0.25">
      <c r="A21" s="2" t="s">
        <v>101</v>
      </c>
      <c r="B21" s="8">
        <f>AN4+M2</f>
        <v>20.289395588557767</v>
      </c>
      <c r="C21" s="8">
        <v>0.10277143199999998</v>
      </c>
      <c r="D21" s="8">
        <v>2.0165254720000001E-2</v>
      </c>
      <c r="E21" s="8" t="s">
        <v>22</v>
      </c>
      <c r="F21" s="36">
        <v>20.412332275277766</v>
      </c>
      <c r="Q21" t="s">
        <v>100</v>
      </c>
      <c r="R21" s="2">
        <v>3.5434564972456326E-2</v>
      </c>
      <c r="S21" s="1">
        <v>6.3267512584944422E-3</v>
      </c>
      <c r="AJ21" s="15" t="s">
        <v>70</v>
      </c>
      <c r="AK21" s="2">
        <v>0.64</v>
      </c>
    </row>
    <row r="22" spans="1:37" x14ac:dyDescent="0.25">
      <c r="A22" s="2" t="s">
        <v>102</v>
      </c>
      <c r="B22" s="8" t="s">
        <v>22</v>
      </c>
      <c r="C22" s="8">
        <v>7.1297431212576061</v>
      </c>
      <c r="D22" s="8" t="s">
        <v>22</v>
      </c>
      <c r="E22" s="8"/>
      <c r="F22" s="36">
        <v>7.1297431212576061</v>
      </c>
      <c r="Q22" s="3" t="s">
        <v>48</v>
      </c>
      <c r="R22" s="5">
        <v>52.332404871746668</v>
      </c>
      <c r="S22" s="4">
        <v>0.42302770382303218</v>
      </c>
      <c r="AJ22" s="15" t="s">
        <v>74</v>
      </c>
      <c r="AK22" s="2">
        <v>0.04</v>
      </c>
    </row>
    <row r="23" spans="1:37" x14ac:dyDescent="0.25">
      <c r="A23" s="2" t="s">
        <v>71</v>
      </c>
      <c r="B23" s="8">
        <v>0.15763883373143084</v>
      </c>
      <c r="C23" s="8">
        <v>2.9708918129307644</v>
      </c>
      <c r="D23" s="8">
        <v>3.1067255031657361</v>
      </c>
      <c r="E23" s="8" t="s">
        <v>22</v>
      </c>
      <c r="F23" s="36">
        <v>6.2352561498279311</v>
      </c>
      <c r="AJ23" s="3" t="s">
        <v>103</v>
      </c>
      <c r="AK23" s="2">
        <v>-2.3956557920915311</v>
      </c>
    </row>
    <row r="24" spans="1:37" x14ac:dyDescent="0.25">
      <c r="A24" s="2" t="s">
        <v>79</v>
      </c>
      <c r="B24" s="8">
        <v>1.0487236305157448</v>
      </c>
      <c r="C24" s="8">
        <v>2.6392631529247508</v>
      </c>
      <c r="D24" s="8">
        <v>1.6892454184108466E-2</v>
      </c>
      <c r="E24" s="8" t="s">
        <v>22</v>
      </c>
      <c r="F24" s="36">
        <v>3.704879237624604</v>
      </c>
      <c r="H24" s="2"/>
      <c r="AJ24" s="3" t="s">
        <v>104</v>
      </c>
      <c r="AK24" s="2">
        <v>-0.29270636091538349</v>
      </c>
    </row>
    <row r="25" spans="1:37" x14ac:dyDescent="0.25">
      <c r="A25" s="2" t="s">
        <v>82</v>
      </c>
      <c r="B25" s="8" t="s">
        <v>22</v>
      </c>
      <c r="C25" s="8">
        <v>0.78365399941609182</v>
      </c>
      <c r="D25" s="8">
        <v>0.22818285952207984</v>
      </c>
      <c r="E25" s="8" t="s">
        <v>22</v>
      </c>
      <c r="F25" s="36">
        <v>1.0118368589381717</v>
      </c>
      <c r="AJ25" t="s">
        <v>105</v>
      </c>
      <c r="AK25" s="2">
        <v>-1.7600863035597929E-2</v>
      </c>
    </row>
    <row r="26" spans="1:37" x14ac:dyDescent="0.25">
      <c r="A26" s="2" t="s">
        <v>86</v>
      </c>
      <c r="B26" s="8" t="s">
        <v>22</v>
      </c>
      <c r="C26" s="8" t="s">
        <v>22</v>
      </c>
      <c r="D26" s="8" t="s">
        <v>22</v>
      </c>
      <c r="E26" s="8" t="s">
        <v>22</v>
      </c>
      <c r="F26" s="36">
        <v>-53.481780764238209</v>
      </c>
      <c r="T26" s="9"/>
      <c r="AJ26" t="s">
        <v>106</v>
      </c>
      <c r="AK26" s="2">
        <v>-8.8206250088517957E-2</v>
      </c>
    </row>
    <row r="27" spans="1:37" x14ac:dyDescent="0.25">
      <c r="A27" s="5" t="s">
        <v>48</v>
      </c>
      <c r="B27" s="19">
        <f>SUM(B18:B26)</f>
        <v>116.19293531984637</v>
      </c>
      <c r="C27" s="19">
        <f t="shared" ref="C27:F27" si="1">SUM(C18:C26)</f>
        <v>13.761246820100205</v>
      </c>
      <c r="D27" s="19">
        <f t="shared" si="1"/>
        <v>3.8223757712586739</v>
      </c>
      <c r="E27" s="19">
        <f t="shared" si="1"/>
        <v>3.4721981667406601</v>
      </c>
      <c r="F27" s="50">
        <f t="shared" si="1"/>
        <v>83.76697531370769</v>
      </c>
      <c r="T27" s="9"/>
      <c r="AJ27" t="s">
        <v>107</v>
      </c>
      <c r="AK27" s="2">
        <v>-8.0846744635851175E-2</v>
      </c>
    </row>
    <row r="28" spans="1:37" x14ac:dyDescent="0.25">
      <c r="A28" s="2" t="s">
        <v>89</v>
      </c>
      <c r="B28" s="8"/>
      <c r="C28" s="8"/>
      <c r="D28" s="8"/>
      <c r="E28" s="8"/>
      <c r="F28" s="2"/>
      <c r="T28" s="9"/>
      <c r="AJ28" t="s">
        <v>108</v>
      </c>
      <c r="AK28" s="2">
        <v>-0.10605250315541639</v>
      </c>
    </row>
    <row r="29" spans="1:37" x14ac:dyDescent="0.25">
      <c r="T29" s="9"/>
      <c r="AJ29" s="3" t="s">
        <v>109</v>
      </c>
      <c r="AK29" s="2">
        <v>3.3956041109077843E-2</v>
      </c>
    </row>
    <row r="30" spans="1:37" x14ac:dyDescent="0.25">
      <c r="T30" s="9"/>
      <c r="AJ30" s="3" t="s">
        <v>110</v>
      </c>
      <c r="AK30" s="2">
        <v>-1.2444298465354224</v>
      </c>
    </row>
    <row r="31" spans="1:37" x14ac:dyDescent="0.25">
      <c r="T31" s="9"/>
      <c r="AJ31" s="3" t="s">
        <v>48</v>
      </c>
      <c r="AK31" s="5">
        <v>-53.481780764238209</v>
      </c>
    </row>
    <row r="32" spans="1:37" x14ac:dyDescent="0.25">
      <c r="T32" s="9"/>
    </row>
    <row r="33" spans="20:20" x14ac:dyDescent="0.25">
      <c r="T33" s="9"/>
    </row>
  </sheetData>
  <pageMargins left="0.7" right="0.7" top="0.75" bottom="0.75" header="0.3" footer="0.3"/>
  <pageSetup orientation="portrait" r:id="rId1"/>
  <legacy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AFFA-386E-460F-B78C-6688E2FC22D3}">
  <dimension ref="A1:AU34"/>
  <sheetViews>
    <sheetView zoomScale="80" zoomScaleNormal="80" workbookViewId="0">
      <selection activeCell="AR20" sqref="AR20"/>
    </sheetView>
  </sheetViews>
  <sheetFormatPr defaultRowHeight="15" x14ac:dyDescent="0.25"/>
  <cols>
    <col min="1" max="1" width="23.85546875" customWidth="1"/>
    <col min="2" max="2" width="10" customWidth="1"/>
    <col min="3" max="3" width="8" bestFit="1" customWidth="1"/>
    <col min="4" max="4" width="7.42578125" bestFit="1" customWidth="1"/>
    <col min="5" max="5" width="21.85546875" customWidth="1"/>
    <col min="6" max="6" width="8.28515625" customWidth="1"/>
    <col min="7" max="7" width="7.7109375" customWidth="1"/>
    <col min="9" max="9" width="24.85546875" customWidth="1"/>
    <col min="10" max="10" width="12.28515625" bestFit="1" customWidth="1"/>
    <col min="12" max="12" width="43" bestFit="1" customWidth="1"/>
    <col min="13" max="13" width="12.28515625" customWidth="1"/>
    <col min="14" max="14" width="12" customWidth="1"/>
    <col min="15" max="15" width="11.28515625" customWidth="1"/>
    <col min="16" max="16" width="7.28515625" customWidth="1"/>
    <col min="17" max="17" width="30.7109375" customWidth="1"/>
    <col min="18" max="18" width="11.5703125" customWidth="1"/>
    <col min="20" max="20" width="23" bestFit="1" customWidth="1"/>
    <col min="21" max="21" width="11.28515625" bestFit="1" customWidth="1"/>
    <col min="22" max="22" width="13.42578125" customWidth="1"/>
    <col min="24" max="24" width="45.85546875" customWidth="1"/>
    <col min="25" max="25" width="12.28515625" bestFit="1" customWidth="1"/>
    <col min="27" max="27" width="20.7109375" bestFit="1" customWidth="1"/>
    <col min="28" max="28" width="17.28515625" bestFit="1" customWidth="1"/>
    <col min="30" max="30" width="12.85546875" bestFit="1" customWidth="1"/>
    <col min="31" max="31" width="17.28515625" bestFit="1" customWidth="1"/>
    <col min="32" max="32" width="9.7109375" customWidth="1"/>
    <col min="33" max="33" width="14.7109375" bestFit="1" customWidth="1"/>
    <col min="34" max="34" width="13.28515625" bestFit="1" customWidth="1"/>
    <col min="35" max="35" width="9.85546875" bestFit="1" customWidth="1"/>
    <col min="36" max="36" width="13.5703125" bestFit="1" customWidth="1"/>
    <col min="37" max="37" width="12.28515625" bestFit="1" customWidth="1"/>
    <col min="39" max="39" width="37.5703125" bestFit="1" customWidth="1"/>
    <col min="40" max="40" width="13.28515625" bestFit="1" customWidth="1"/>
    <col min="42" max="42" width="24.85546875" bestFit="1" customWidth="1"/>
    <col min="43" max="43" width="12.28515625" bestFit="1" customWidth="1"/>
    <col min="44" max="44" width="16" customWidth="1"/>
  </cols>
  <sheetData>
    <row r="1" spans="1:47" ht="14.4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7" t="s">
        <v>5</v>
      </c>
      <c r="I1" t="s">
        <v>6</v>
      </c>
      <c r="J1" t="s">
        <v>7</v>
      </c>
      <c r="L1" s="23" t="s">
        <v>8</v>
      </c>
      <c r="M1" t="s">
        <v>7</v>
      </c>
      <c r="N1" s="23" t="s">
        <v>10</v>
      </c>
      <c r="O1" s="23" t="s">
        <v>11</v>
      </c>
      <c r="P1" s="21"/>
      <c r="Q1" s="23" t="s">
        <v>113</v>
      </c>
      <c r="R1" t="s">
        <v>7</v>
      </c>
      <c r="T1" t="s">
        <v>12</v>
      </c>
      <c r="U1" t="s">
        <v>9</v>
      </c>
      <c r="V1" s="23" t="s">
        <v>13</v>
      </c>
      <c r="X1" t="s">
        <v>14</v>
      </c>
      <c r="Y1" t="s">
        <v>7</v>
      </c>
      <c r="AA1" t="s">
        <v>15</v>
      </c>
      <c r="AB1" t="s">
        <v>16</v>
      </c>
      <c r="AD1" t="s">
        <v>0</v>
      </c>
      <c r="AE1" t="s">
        <v>16</v>
      </c>
      <c r="AG1" t="s">
        <v>17</v>
      </c>
      <c r="AH1" t="s">
        <v>7</v>
      </c>
      <c r="AJ1" s="23" t="s">
        <v>118</v>
      </c>
      <c r="AK1" t="s">
        <v>7</v>
      </c>
      <c r="AM1" t="s">
        <v>19</v>
      </c>
      <c r="AN1" t="s">
        <v>7</v>
      </c>
      <c r="AP1" t="s">
        <v>20</v>
      </c>
      <c r="AQ1" t="s">
        <v>7</v>
      </c>
    </row>
    <row r="2" spans="1:47" x14ac:dyDescent="0.25">
      <c r="A2" t="s">
        <v>21</v>
      </c>
      <c r="B2" s="25">
        <v>43.344649720597886</v>
      </c>
      <c r="C2" s="25">
        <v>4.8044580469213206E-2</v>
      </c>
      <c r="D2" s="25">
        <v>0.33222773267350481</v>
      </c>
      <c r="E2" s="25" t="s">
        <v>22</v>
      </c>
      <c r="F2" s="44">
        <f>SUM(Table918[[#This Row],[CO2]:[HFC, PFC, NF3, and SF6]])</f>
        <v>43.724922033740604</v>
      </c>
      <c r="G2" s="2"/>
      <c r="I2" t="s">
        <v>23</v>
      </c>
      <c r="J2" s="26">
        <v>2.5450889088995905</v>
      </c>
      <c r="L2" t="s">
        <v>24</v>
      </c>
      <c r="M2" s="26">
        <v>5.7619644642481536</v>
      </c>
      <c r="N2" s="26">
        <v>0.1028015254</v>
      </c>
      <c r="O2" s="26">
        <v>1.6362448849999999E-2</v>
      </c>
      <c r="P2" s="22"/>
      <c r="Q2" s="2" t="s">
        <v>66</v>
      </c>
      <c r="R2" s="26">
        <v>4.9968202901014331</v>
      </c>
      <c r="T2" s="3" t="s">
        <v>25</v>
      </c>
      <c r="U2" s="26">
        <v>22.897282013010098</v>
      </c>
      <c r="V2" s="33">
        <v>0.1502329311765089</v>
      </c>
      <c r="X2" t="s">
        <v>26</v>
      </c>
      <c r="Y2" s="30">
        <v>0.70780538088000011</v>
      </c>
      <c r="AA2" s="3" t="s">
        <v>27</v>
      </c>
      <c r="AB2" s="31">
        <v>3.6349836962981801</v>
      </c>
      <c r="AD2" s="3" t="s">
        <v>28</v>
      </c>
      <c r="AE2" s="33">
        <f>SUM(AE3:AE5)</f>
        <v>2.6893584992388408</v>
      </c>
      <c r="AG2" t="s">
        <v>29</v>
      </c>
      <c r="AH2" s="26">
        <v>1.8355236633832135</v>
      </c>
      <c r="AJ2" t="s">
        <v>30</v>
      </c>
      <c r="AK2" s="26">
        <v>0.83556829740362804</v>
      </c>
      <c r="AM2" s="3" t="s">
        <v>31</v>
      </c>
      <c r="AN2" s="26">
        <v>-48.532944805804945</v>
      </c>
      <c r="AP2" t="s">
        <v>24</v>
      </c>
      <c r="AQ2" s="26">
        <v>14.236027855641764</v>
      </c>
    </row>
    <row r="3" spans="1:47" x14ac:dyDescent="0.25">
      <c r="A3" t="s">
        <v>33</v>
      </c>
      <c r="B3" s="25">
        <v>48.486580660638737</v>
      </c>
      <c r="C3" s="25" t="s">
        <v>22</v>
      </c>
      <c r="D3" s="25" t="s">
        <v>22</v>
      </c>
      <c r="E3" s="25" t="s">
        <v>22</v>
      </c>
      <c r="F3" s="44">
        <f>SUM(Table918[[#This Row],[CO2]:[HFC, PFC, NF3, and SF6]])</f>
        <v>48.486580660638737</v>
      </c>
      <c r="G3" s="2"/>
      <c r="I3" t="s">
        <v>34</v>
      </c>
      <c r="J3" s="26">
        <v>0.71513025917799711</v>
      </c>
      <c r="L3" t="s">
        <v>32</v>
      </c>
      <c r="M3" s="26">
        <v>5.642950491630498</v>
      </c>
      <c r="N3" s="26">
        <v>3.2277786239999995E-2</v>
      </c>
      <c r="O3" s="26">
        <v>7.9166682999999988E-3</v>
      </c>
      <c r="P3" s="22"/>
      <c r="Q3" s="2" t="s">
        <v>111</v>
      </c>
      <c r="R3" s="26">
        <v>49.741650958963262</v>
      </c>
      <c r="T3" t="s">
        <v>35</v>
      </c>
      <c r="U3" s="26">
        <v>15.005668487967677</v>
      </c>
      <c r="V3" s="33">
        <v>9.3350696888433851E-2</v>
      </c>
      <c r="X3" t="s">
        <v>36</v>
      </c>
      <c r="Y3" s="30">
        <v>5.9840246593536164E-2</v>
      </c>
      <c r="AA3" s="3" t="s">
        <v>37</v>
      </c>
      <c r="AB3" s="32">
        <v>1.22479163638638</v>
      </c>
      <c r="AD3" t="s">
        <v>38</v>
      </c>
      <c r="AE3" s="33">
        <v>0.91541519999999987</v>
      </c>
      <c r="AG3" t="s">
        <v>39</v>
      </c>
      <c r="AH3" s="26">
        <v>1.0663300299332947</v>
      </c>
      <c r="AJ3" t="s">
        <v>40</v>
      </c>
      <c r="AK3" s="26">
        <v>1.5934247932679994E-2</v>
      </c>
      <c r="AM3" t="s">
        <v>41</v>
      </c>
      <c r="AN3" s="26">
        <f>SUM(AN4:AN10)</f>
        <v>-47.762944805804942</v>
      </c>
      <c r="AP3" t="s">
        <v>32</v>
      </c>
      <c r="AQ3" s="26">
        <v>16.533545587658761</v>
      </c>
    </row>
    <row r="4" spans="1:47" x14ac:dyDescent="0.25">
      <c r="A4" t="s">
        <v>42</v>
      </c>
      <c r="B4" s="25">
        <v>7.3525319266178322</v>
      </c>
      <c r="C4" s="25" t="s">
        <v>22</v>
      </c>
      <c r="D4" s="25" t="s">
        <v>22</v>
      </c>
      <c r="E4" s="25" t="s">
        <v>22</v>
      </c>
      <c r="F4" s="44">
        <f>SUM(Table918[[#This Row],[CO2]:[HFC, PFC, NF3, and SF6]])</f>
        <v>7.3525319266178322</v>
      </c>
      <c r="I4" t="s">
        <v>43</v>
      </c>
      <c r="J4" s="26">
        <v>2.533975952968714</v>
      </c>
      <c r="L4" t="s">
        <v>40</v>
      </c>
      <c r="M4" s="26">
        <v>8.2850285524274661</v>
      </c>
      <c r="N4" s="26">
        <v>5.227882596452111E-2</v>
      </c>
      <c r="O4" s="26">
        <v>6.621348547868601E-2</v>
      </c>
      <c r="P4" s="22"/>
      <c r="Q4" s="2" t="s">
        <v>28</v>
      </c>
      <c r="R4" s="26">
        <v>39.099154858800091</v>
      </c>
      <c r="T4" t="s">
        <v>44</v>
      </c>
      <c r="U4" s="26">
        <v>6.6754103584775972</v>
      </c>
      <c r="V4" s="33">
        <v>4.9963674005914789E-2</v>
      </c>
      <c r="X4" t="s">
        <v>45</v>
      </c>
      <c r="Y4" s="30">
        <v>0.15463914605170587</v>
      </c>
      <c r="AA4" t="s">
        <v>46</v>
      </c>
      <c r="AB4" s="31">
        <v>0.115727008005559</v>
      </c>
      <c r="AD4" t="s">
        <v>47</v>
      </c>
      <c r="AE4" s="33">
        <v>0.77917309091884113</v>
      </c>
      <c r="AG4" s="3" t="s">
        <v>48</v>
      </c>
      <c r="AH4" s="27">
        <f>SUM(AH2:AH3)</f>
        <v>2.9018536933165082</v>
      </c>
      <c r="AJ4" s="3" t="s">
        <v>48</v>
      </c>
      <c r="AK4" s="27">
        <f>SUM(AK2:AK3)</f>
        <v>0.85150254533630798</v>
      </c>
      <c r="AM4" s="15" t="s">
        <v>49</v>
      </c>
      <c r="AN4" s="26">
        <v>-29.84</v>
      </c>
      <c r="AP4" t="s">
        <v>40</v>
      </c>
      <c r="AQ4" s="26">
        <v>5.3974783174402932</v>
      </c>
    </row>
    <row r="5" spans="1:47" x14ac:dyDescent="0.25">
      <c r="A5" t="s">
        <v>50</v>
      </c>
      <c r="B5" s="25" t="s">
        <v>22</v>
      </c>
      <c r="C5" s="25">
        <v>0.21329289568452112</v>
      </c>
      <c r="D5" s="25">
        <v>0.13322690277868601</v>
      </c>
      <c r="E5" s="25" t="s">
        <v>22</v>
      </c>
      <c r="F5" s="44">
        <f>SUM(Table918[[#This Row],[CO2]:[HFC, PFC, NF3, and SF6]])</f>
        <v>0.34651979846320713</v>
      </c>
      <c r="G5" s="2"/>
      <c r="I5" t="s">
        <v>51</v>
      </c>
      <c r="J5" s="26">
        <v>0</v>
      </c>
      <c r="L5" t="s">
        <v>52</v>
      </c>
      <c r="M5" s="26">
        <v>28.796637152332625</v>
      </c>
      <c r="N5" s="26">
        <v>2.5934758079999998E-2</v>
      </c>
      <c r="O5" s="26">
        <v>4.2734300149999994E-2</v>
      </c>
      <c r="P5" s="22"/>
      <c r="Q5" s="2" t="s">
        <v>112</v>
      </c>
      <c r="R5" s="26">
        <v>0</v>
      </c>
      <c r="T5" t="s">
        <v>53</v>
      </c>
      <c r="U5" s="26">
        <v>1.148659745446255</v>
      </c>
      <c r="V5" s="33">
        <v>6.6721510920827636E-3</v>
      </c>
      <c r="X5" t="s">
        <v>54</v>
      </c>
      <c r="Y5" s="30">
        <v>4.8041681765042137E-2</v>
      </c>
      <c r="AA5" t="s">
        <v>55</v>
      </c>
      <c r="AB5" s="32">
        <v>0.73441681189637398</v>
      </c>
      <c r="AD5" t="s">
        <v>56</v>
      </c>
      <c r="AE5" s="33">
        <v>0.99477020831999996</v>
      </c>
      <c r="AM5" s="15" t="s">
        <v>57</v>
      </c>
      <c r="AN5" s="26">
        <v>-5.87</v>
      </c>
      <c r="AP5" t="s">
        <v>58</v>
      </c>
      <c r="AQ5" s="26">
        <v>5.0786376439636446E-2</v>
      </c>
    </row>
    <row r="6" spans="1:47" x14ac:dyDescent="0.25">
      <c r="A6" t="s">
        <v>59</v>
      </c>
      <c r="B6" s="25">
        <v>2.2603209811860783</v>
      </c>
      <c r="C6" s="25" t="s">
        <v>22</v>
      </c>
      <c r="D6" s="25">
        <v>9.4523859972571764E-6</v>
      </c>
      <c r="E6" s="25">
        <v>3.397069309368407</v>
      </c>
      <c r="F6" s="44">
        <f>SUM(Table918[[#This Row],[CO2]:[HFC, PFC, NF3, and SF6]])</f>
        <v>5.6573997429404823</v>
      </c>
      <c r="G6" s="2"/>
      <c r="I6" t="s">
        <v>60</v>
      </c>
      <c r="J6" s="26">
        <v>0.14814942228656153</v>
      </c>
      <c r="L6" s="3" t="s">
        <v>48</v>
      </c>
      <c r="M6" s="27">
        <f>SUM(M2:M5)</f>
        <v>48.486580660638744</v>
      </c>
      <c r="N6" s="27">
        <f>SUM(N2:N5)</f>
        <v>0.21329289568452109</v>
      </c>
      <c r="O6" s="27">
        <f>SUM(O2:O5)</f>
        <v>0.13322690277868601</v>
      </c>
      <c r="P6" s="22"/>
      <c r="Q6" s="5" t="s">
        <v>48</v>
      </c>
      <c r="R6" s="27">
        <f>SUM(R2:R5)</f>
        <v>93.837626107864793</v>
      </c>
      <c r="T6" t="s">
        <v>61</v>
      </c>
      <c r="U6" s="26">
        <v>6.7543421118609587E-2</v>
      </c>
      <c r="V6" s="33">
        <v>2.4640919007745812E-4</v>
      </c>
      <c r="X6" t="s">
        <v>62</v>
      </c>
      <c r="Y6" s="30">
        <v>0.81688081707539051</v>
      </c>
      <c r="AA6" t="s">
        <v>63</v>
      </c>
      <c r="AB6" s="31">
        <v>0.37464781648444401</v>
      </c>
      <c r="AD6" s="3" t="s">
        <v>64</v>
      </c>
      <c r="AE6" s="33">
        <v>5.277254445655579E-5</v>
      </c>
      <c r="AM6" s="15" t="s">
        <v>65</v>
      </c>
      <c r="AN6" s="26">
        <v>-4.09</v>
      </c>
      <c r="AP6" s="56" t="s">
        <v>48</v>
      </c>
      <c r="AQ6" s="54">
        <f>SUM(AQ2:AQ5)</f>
        <v>36.217838137180458</v>
      </c>
    </row>
    <row r="7" spans="1:47" x14ac:dyDescent="0.25">
      <c r="A7" t="s">
        <v>66</v>
      </c>
      <c r="B7" s="25" t="s">
        <v>22</v>
      </c>
      <c r="C7" s="25">
        <v>4.8597753326845599</v>
      </c>
      <c r="D7" s="25" t="s">
        <v>22</v>
      </c>
      <c r="E7" s="25" t="s">
        <v>22</v>
      </c>
      <c r="F7" s="44">
        <f>SUM(Table918[[#This Row],[CO2]:[HFC, PFC, NF3, and SF6]])</f>
        <v>4.8597753326845599</v>
      </c>
      <c r="G7" s="2"/>
      <c r="I7" t="s">
        <v>67</v>
      </c>
      <c r="J7" s="26">
        <v>3.9143579951503513E-2</v>
      </c>
      <c r="P7" s="22"/>
      <c r="Q7" s="22"/>
      <c r="R7" s="22"/>
      <c r="T7" s="3" t="s">
        <v>68</v>
      </c>
      <c r="U7" s="26">
        <v>10.281491143185855</v>
      </c>
      <c r="V7" s="33">
        <v>7.3152267005893501E-2</v>
      </c>
      <c r="X7" t="s">
        <v>69</v>
      </c>
      <c r="Y7" s="30">
        <v>0.46729125468655169</v>
      </c>
      <c r="AA7" s="3" t="s">
        <v>48</v>
      </c>
      <c r="AB7" s="54">
        <f>SUM(AB2+AB3)</f>
        <v>4.8597753326845599</v>
      </c>
      <c r="AD7" s="3" t="s">
        <v>48</v>
      </c>
      <c r="AE7" s="53">
        <f>SUM(AE2+AE6)</f>
        <v>2.6894112717832974</v>
      </c>
      <c r="AM7" s="15" t="s">
        <v>70</v>
      </c>
      <c r="AN7" s="26">
        <v>-0.32</v>
      </c>
    </row>
    <row r="8" spans="1:47" ht="15" customHeight="1" x14ac:dyDescent="0.25">
      <c r="A8" t="s">
        <v>71</v>
      </c>
      <c r="B8" s="25">
        <v>0.18729300199999999</v>
      </c>
      <c r="C8" s="25">
        <v>3.0145108199999999</v>
      </c>
      <c r="D8" s="25">
        <v>2.78056152</v>
      </c>
      <c r="E8" s="25" t="s">
        <v>22</v>
      </c>
      <c r="F8" s="44">
        <f>SUM(Table918[[#This Row],[CO2]:[HFC, PFC, NF3, and SF6]])</f>
        <v>5.9823653419999996</v>
      </c>
      <c r="G8" s="2"/>
      <c r="I8" t="s">
        <v>72</v>
      </c>
      <c r="J8" s="26">
        <v>8.7717762233998568E-4</v>
      </c>
      <c r="P8" s="22"/>
      <c r="T8" t="s">
        <v>35</v>
      </c>
      <c r="U8" s="26">
        <v>6.6840258738258398E-2</v>
      </c>
      <c r="V8" s="33">
        <v>1.1328828258050725E-3</v>
      </c>
      <c r="X8" t="s">
        <v>73</v>
      </c>
      <c r="Y8" s="30">
        <v>5.8224541338521684E-3</v>
      </c>
      <c r="AM8" s="15" t="s">
        <v>74</v>
      </c>
      <c r="AN8" s="26">
        <v>-0.17</v>
      </c>
      <c r="AP8" t="s">
        <v>119</v>
      </c>
      <c r="AQ8" s="23"/>
      <c r="AR8" s="23"/>
      <c r="AS8" s="23"/>
      <c r="AT8" s="23"/>
      <c r="AU8" s="23"/>
    </row>
    <row r="9" spans="1:47" x14ac:dyDescent="0.25">
      <c r="A9" t="s">
        <v>76</v>
      </c>
      <c r="B9" s="25" t="s">
        <v>22</v>
      </c>
      <c r="C9" s="25">
        <v>2.6894112717832974</v>
      </c>
      <c r="D9" s="25" t="s">
        <v>22</v>
      </c>
      <c r="E9" s="25" t="s">
        <v>22</v>
      </c>
      <c r="F9" s="44">
        <f>SUM(Table918[[#This Row],[CO2]:[HFC, PFC, NF3, and SF6]])</f>
        <v>2.6894112717832974</v>
      </c>
      <c r="G9" s="2"/>
      <c r="I9" s="3" t="s">
        <v>48</v>
      </c>
      <c r="J9" s="27">
        <f>SUM(J2:J8)</f>
        <v>5.9823653009067073</v>
      </c>
      <c r="T9" t="s">
        <v>44</v>
      </c>
      <c r="U9" s="26">
        <v>0.28052447466653879</v>
      </c>
      <c r="V9" s="33">
        <v>3.0758039891042939E-3</v>
      </c>
      <c r="X9" t="s">
        <v>77</v>
      </c>
      <c r="Y9" s="30">
        <v>3.2224414344580423</v>
      </c>
      <c r="AM9" s="15" t="s">
        <v>78</v>
      </c>
      <c r="AN9" s="26">
        <v>0.02</v>
      </c>
      <c r="AP9" s="23"/>
      <c r="AQ9" s="23"/>
      <c r="AR9" s="23"/>
      <c r="AS9" s="23"/>
      <c r="AT9" s="23"/>
      <c r="AU9" s="23"/>
    </row>
    <row r="10" spans="1:47" x14ac:dyDescent="0.25">
      <c r="A10" t="s">
        <v>79</v>
      </c>
      <c r="B10" s="25">
        <v>1.048723630515745</v>
      </c>
      <c r="C10" s="25">
        <v>1.836237608616655</v>
      </c>
      <c r="D10" s="25">
        <v>1.6892454184108466E-2</v>
      </c>
      <c r="E10" s="25" t="s">
        <v>22</v>
      </c>
      <c r="F10" s="44">
        <f>SUM(Table918[[#This Row],[CO2]:[HFC, PFC, NF3, and SF6]])</f>
        <v>2.9018536933165082</v>
      </c>
      <c r="G10" s="2"/>
      <c r="T10" t="s">
        <v>53</v>
      </c>
      <c r="U10" s="26">
        <v>9.449288744976247</v>
      </c>
      <c r="V10" s="33">
        <v>6.3825424460791647E-2</v>
      </c>
      <c r="X10" t="s">
        <v>80</v>
      </c>
      <c r="Y10" s="30">
        <v>5.1149575928027963E-2</v>
      </c>
      <c r="AM10" s="15" t="s">
        <v>81</v>
      </c>
      <c r="AN10" s="26">
        <v>-7.4929448058049433</v>
      </c>
      <c r="AP10" s="23"/>
      <c r="AQ10" s="23"/>
      <c r="AR10" s="23"/>
      <c r="AS10" s="23"/>
      <c r="AT10" s="23"/>
      <c r="AU10" s="23"/>
    </row>
    <row r="11" spans="1:47" x14ac:dyDescent="0.25">
      <c r="A11" t="s">
        <v>82</v>
      </c>
      <c r="B11" s="25" t="s">
        <v>22</v>
      </c>
      <c r="C11" s="25">
        <v>0.62163928583497408</v>
      </c>
      <c r="D11" s="25">
        <v>0.22986325950133391</v>
      </c>
      <c r="E11" s="25" t="s">
        <v>22</v>
      </c>
      <c r="F11" s="44">
        <f>SUM(Table918[[#This Row],[CO2]:[HFC, PFC, NF3, and SF6]])</f>
        <v>0.85150254533630798</v>
      </c>
      <c r="T11" s="10" t="s">
        <v>117</v>
      </c>
      <c r="U11" s="28">
        <v>0.48483766480481177</v>
      </c>
      <c r="V11" s="34">
        <v>5.1181557301924786E-3</v>
      </c>
      <c r="X11" t="s">
        <v>84</v>
      </c>
      <c r="Y11" s="30">
        <v>0.12346396999936837</v>
      </c>
      <c r="AM11" t="s">
        <v>85</v>
      </c>
      <c r="AN11" s="26">
        <f>SUM(AN12:AN16)</f>
        <v>-4.6100000000000003</v>
      </c>
    </row>
    <row r="12" spans="1:47" x14ac:dyDescent="0.25">
      <c r="A12" t="s">
        <v>86</v>
      </c>
      <c r="B12" s="8" t="s">
        <v>22</v>
      </c>
      <c r="C12" s="8" t="s">
        <v>22</v>
      </c>
      <c r="D12" s="8" t="s">
        <v>22</v>
      </c>
      <c r="E12" s="8" t="s">
        <v>22</v>
      </c>
      <c r="F12" s="36">
        <v>-50.275380899905741</v>
      </c>
      <c r="T12" s="3" t="s">
        <v>83</v>
      </c>
      <c r="U12" s="26">
        <v>10.134060206602824</v>
      </c>
      <c r="V12" s="33">
        <v>0.15537228954400753</v>
      </c>
      <c r="X12" t="s">
        <v>114</v>
      </c>
      <c r="Y12" s="30">
        <v>1.4328982968299844E-5</v>
      </c>
      <c r="AM12" s="15" t="s">
        <v>49</v>
      </c>
      <c r="AN12" s="26">
        <v>-2.85</v>
      </c>
      <c r="AP12" s="2"/>
    </row>
    <row r="13" spans="1:47" x14ac:dyDescent="0.25">
      <c r="A13" s="3" t="s">
        <v>48</v>
      </c>
      <c r="B13" s="5">
        <f>SUM(B2:B12)</f>
        <v>102.68009992155628</v>
      </c>
      <c r="C13" s="5">
        <f t="shared" ref="C13:E13" si="0">SUM(C2:C12)</f>
        <v>13.28291179507322</v>
      </c>
      <c r="D13" s="5">
        <f t="shared" si="0"/>
        <v>3.4927813215236307</v>
      </c>
      <c r="E13" s="19">
        <f t="shared" si="0"/>
        <v>3.397069309368407</v>
      </c>
      <c r="F13" s="50">
        <f>SUM(F2:F12)</f>
        <v>72.577481447615781</v>
      </c>
      <c r="H13" s="2"/>
      <c r="T13" t="s">
        <v>87</v>
      </c>
      <c r="U13" s="26">
        <v>0.77239484113326173</v>
      </c>
      <c r="V13" s="33">
        <v>1.2577463991370512E-2</v>
      </c>
      <c r="X13" s="3" t="s">
        <v>48</v>
      </c>
      <c r="Y13" s="27">
        <f>SUM(Y2:Y12)</f>
        <v>5.6573902905544848</v>
      </c>
      <c r="AB13" s="17"/>
      <c r="AM13" s="15" t="s">
        <v>57</v>
      </c>
      <c r="AN13" s="26">
        <v>-0.54</v>
      </c>
    </row>
    <row r="14" spans="1:47" x14ac:dyDescent="0.25">
      <c r="A14" t="s">
        <v>89</v>
      </c>
      <c r="B14" s="2"/>
      <c r="C14" s="2"/>
      <c r="D14" s="2"/>
      <c r="E14" s="8"/>
      <c r="F14" s="2"/>
      <c r="H14" s="2"/>
      <c r="P14" s="2"/>
      <c r="T14" t="s">
        <v>88</v>
      </c>
      <c r="U14" s="26">
        <v>0.70599166396455537</v>
      </c>
      <c r="V14" s="33">
        <v>6.9528072900000007E-3</v>
      </c>
      <c r="AM14" s="15" t="s">
        <v>65</v>
      </c>
      <c r="AN14" s="26">
        <v>-0.46</v>
      </c>
    </row>
    <row r="15" spans="1:47" x14ac:dyDescent="0.25">
      <c r="T15" t="s">
        <v>90</v>
      </c>
      <c r="U15" s="29" t="s">
        <v>22</v>
      </c>
      <c r="V15" s="33">
        <v>7.0803968089750997E-3</v>
      </c>
      <c r="AM15" s="15" t="s">
        <v>70</v>
      </c>
      <c r="AN15" s="26">
        <v>-0.72</v>
      </c>
    </row>
    <row r="16" spans="1:47" x14ac:dyDescent="0.25">
      <c r="D16" s="2"/>
      <c r="E16" s="2"/>
      <c r="F16" s="2"/>
      <c r="G16" s="2"/>
      <c r="T16" t="s">
        <v>91</v>
      </c>
      <c r="U16" s="29" t="s">
        <v>22</v>
      </c>
      <c r="V16" s="33">
        <v>2.7534853543548281E-2</v>
      </c>
      <c r="AM16" s="15" t="s">
        <v>74</v>
      </c>
      <c r="AN16" s="26">
        <v>-0.04</v>
      </c>
    </row>
    <row r="17" spans="1:42" x14ac:dyDescent="0.25">
      <c r="A17" t="s">
        <v>0</v>
      </c>
      <c r="B17" t="s">
        <v>1</v>
      </c>
      <c r="C17" t="s">
        <v>2</v>
      </c>
      <c r="D17" t="s">
        <v>3</v>
      </c>
      <c r="E17" t="s">
        <v>4</v>
      </c>
      <c r="F17" s="40" t="s">
        <v>5</v>
      </c>
      <c r="G17" s="2"/>
      <c r="T17" t="s">
        <v>92</v>
      </c>
      <c r="U17" s="26">
        <v>6.4048421111111091</v>
      </c>
      <c r="V17" s="33">
        <v>5.7511079219841922E-2</v>
      </c>
      <c r="AM17" t="s">
        <v>94</v>
      </c>
      <c r="AN17" s="26">
        <f>SUM(AN18:AN22)</f>
        <v>3.84</v>
      </c>
      <c r="AP17" s="2"/>
    </row>
    <row r="18" spans="1:42" x14ac:dyDescent="0.25">
      <c r="A18" s="2" t="s">
        <v>58</v>
      </c>
      <c r="B18" s="25">
        <f>B2+0.0507863764396364</f>
        <v>43.395436097037525</v>
      </c>
      <c r="C18" s="25">
        <f>C2</f>
        <v>4.8044580469213206E-2</v>
      </c>
      <c r="D18" s="25">
        <f>D2</f>
        <v>0.33222773267350481</v>
      </c>
      <c r="E18" s="25" t="s">
        <v>22</v>
      </c>
      <c r="F18" s="44">
        <f>SUM(Table5361[[#This Row],[CO2]:[HFC, PFC, NF3, and SF6]])</f>
        <v>43.775708410180243</v>
      </c>
      <c r="T18" t="s">
        <v>93</v>
      </c>
      <c r="U18" s="26">
        <v>2.2508315903938967</v>
      </c>
      <c r="V18" s="33">
        <v>4.3715688690271745E-2</v>
      </c>
      <c r="AM18" s="15" t="s">
        <v>49</v>
      </c>
      <c r="AN18" s="26">
        <v>2.52</v>
      </c>
    </row>
    <row r="19" spans="1:42" x14ac:dyDescent="0.25">
      <c r="A19" s="2" t="s">
        <v>97</v>
      </c>
      <c r="B19" s="25">
        <f>B6+8.28502855242747+5.39747831744029</f>
        <v>15.942827851053838</v>
      </c>
      <c r="C19" s="25">
        <v>5.2278825964521103E-2</v>
      </c>
      <c r="D19" s="25">
        <f>D6+0.066213485478686</f>
        <v>6.6222937864683251E-2</v>
      </c>
      <c r="E19" s="25">
        <f>E6</f>
        <v>3.397069309368407</v>
      </c>
      <c r="F19" s="44">
        <f>SUM(Table5361[[#This Row],[CO2]:[HFC, PFC, NF3, and SF6]])</f>
        <v>19.458398924251451</v>
      </c>
      <c r="T19" s="3" t="s">
        <v>95</v>
      </c>
      <c r="U19" s="26">
        <v>3.1816357799109157E-2</v>
      </c>
      <c r="V19" s="33">
        <v>1.514825416308105E-3</v>
      </c>
      <c r="AM19" s="15" t="s">
        <v>57</v>
      </c>
      <c r="AN19" s="26">
        <v>0.48000000000000004</v>
      </c>
    </row>
    <row r="20" spans="1:42" x14ac:dyDescent="0.25">
      <c r="A20" s="2" t="s">
        <v>99</v>
      </c>
      <c r="B20" s="25">
        <f>16.5335455876588+5.6429504916305</f>
        <v>22.176496079289301</v>
      </c>
      <c r="C20" s="25">
        <v>3.2277786239999995E-2</v>
      </c>
      <c r="D20" s="25">
        <v>7.9166682999999988E-3</v>
      </c>
      <c r="E20" s="25" t="s">
        <v>22</v>
      </c>
      <c r="F20" s="44">
        <f>SUM(Table5361[[#This Row],[CO2]:[HFC, PFC, NF3, and SF6]])</f>
        <v>22.216690533829301</v>
      </c>
      <c r="H20" t="s">
        <v>120</v>
      </c>
      <c r="T20" t="s">
        <v>96</v>
      </c>
      <c r="U20" s="26">
        <v>5.0579588490316384E-4</v>
      </c>
      <c r="V20" s="33">
        <v>2.9375149245042596E-5</v>
      </c>
      <c r="AM20" s="15" t="s">
        <v>65</v>
      </c>
      <c r="AN20" s="26">
        <v>0.32</v>
      </c>
    </row>
    <row r="21" spans="1:42" x14ac:dyDescent="0.25">
      <c r="A21" s="2" t="s">
        <v>101</v>
      </c>
      <c r="B21" s="25">
        <f>14.2360278556418+5.76196446424815</f>
        <v>19.997992319889949</v>
      </c>
      <c r="C21" s="25">
        <v>0.1028015254</v>
      </c>
      <c r="D21" s="25">
        <v>1.6362448849999999E-2</v>
      </c>
      <c r="E21" s="25" t="s">
        <v>22</v>
      </c>
      <c r="F21" s="44">
        <f>SUM(Table5361[[#This Row],[CO2]:[HFC, PFC, NF3, and SF6]])</f>
        <v>20.117156294139949</v>
      </c>
      <c r="T21" t="s">
        <v>98</v>
      </c>
      <c r="U21" s="26">
        <v>2.239733724803618E-3</v>
      </c>
      <c r="V21" s="33">
        <v>3.5375071282328197E-5</v>
      </c>
      <c r="AM21" s="15" t="s">
        <v>70</v>
      </c>
      <c r="AN21" s="26">
        <v>0.48</v>
      </c>
    </row>
    <row r="22" spans="1:42" x14ac:dyDescent="0.25">
      <c r="A22" s="2" t="s">
        <v>102</v>
      </c>
      <c r="B22" s="25" t="s">
        <v>22</v>
      </c>
      <c r="C22" s="25">
        <f>C7+C9</f>
        <v>7.5491866044678577</v>
      </c>
      <c r="D22" s="25" t="s">
        <v>22</v>
      </c>
      <c r="E22" s="25" t="s">
        <v>22</v>
      </c>
      <c r="F22" s="44">
        <f>SUM(Table5361[[#This Row],[CO2]:[HFC, PFC, NF3, and SF6]])</f>
        <v>7.5491866044678577</v>
      </c>
      <c r="T22" t="s">
        <v>100</v>
      </c>
      <c r="U22" s="26">
        <v>2.9070828189402376E-2</v>
      </c>
      <c r="V22" s="33">
        <v>1.4500751957807342E-3</v>
      </c>
      <c r="AM22" s="15" t="s">
        <v>74</v>
      </c>
      <c r="AN22" s="26">
        <v>0.04</v>
      </c>
    </row>
    <row r="23" spans="1:42" x14ac:dyDescent="0.25">
      <c r="A23" s="2" t="s">
        <v>71</v>
      </c>
      <c r="B23" s="25">
        <f>B8</f>
        <v>0.18729300199999999</v>
      </c>
      <c r="C23" s="25">
        <f>C8</f>
        <v>3.0145108199999999</v>
      </c>
      <c r="D23" s="25">
        <f>D8</f>
        <v>2.78056152</v>
      </c>
      <c r="E23" s="25" t="s">
        <v>22</v>
      </c>
      <c r="F23" s="44">
        <f>SUM(Table5361[[#This Row],[CO2]:[HFC, PFC, NF3, and SF6]])</f>
        <v>5.9823653419999996</v>
      </c>
      <c r="T23" s="3" t="s">
        <v>48</v>
      </c>
      <c r="U23" s="27">
        <f>SUM(U2+U7+U12+U19)</f>
        <v>43.344649720597886</v>
      </c>
      <c r="V23" s="53">
        <f>SUM(V2+V7+V12+V19)</f>
        <v>0.38027231314271803</v>
      </c>
      <c r="AM23" s="3" t="s">
        <v>103</v>
      </c>
      <c r="AN23" s="26">
        <v>-2.4191586261735392</v>
      </c>
    </row>
    <row r="24" spans="1:42" x14ac:dyDescent="0.25">
      <c r="A24" s="2" t="s">
        <v>79</v>
      </c>
      <c r="B24" s="25">
        <f>B10</f>
        <v>1.048723630515745</v>
      </c>
      <c r="C24" s="25">
        <f>C10</f>
        <v>1.836237608616655</v>
      </c>
      <c r="D24" s="25">
        <f>D10</f>
        <v>1.6892454184108466E-2</v>
      </c>
      <c r="E24" s="25" t="s">
        <v>22</v>
      </c>
      <c r="F24" s="44">
        <f>SUM(Table5361[[#This Row],[CO2]:[HFC, PFC, NF3, and SF6]])</f>
        <v>2.9018536933165082</v>
      </c>
      <c r="AM24" s="3" t="s">
        <v>104</v>
      </c>
      <c r="AN24" s="26">
        <f>SUM(AN25:AN28)</f>
        <v>-0.29506876016137551</v>
      </c>
    </row>
    <row r="25" spans="1:42" x14ac:dyDescent="0.25">
      <c r="A25" s="2" t="s">
        <v>82</v>
      </c>
      <c r="B25" s="25" t="s">
        <v>22</v>
      </c>
      <c r="C25" s="25">
        <v>0.62163928583497408</v>
      </c>
      <c r="D25" s="25">
        <v>0.22986325950133391</v>
      </c>
      <c r="E25" s="25" t="s">
        <v>22</v>
      </c>
      <c r="F25" s="44">
        <f>SUM(Table5361[[#This Row],[CO2]:[HFC, PFC, NF3, and SF6]])</f>
        <v>0.85150254533630798</v>
      </c>
      <c r="AM25" t="s">
        <v>105</v>
      </c>
      <c r="AN25" s="26">
        <v>-1.7951858683621442E-2</v>
      </c>
    </row>
    <row r="26" spans="1:42" x14ac:dyDescent="0.25">
      <c r="A26" s="2" t="s">
        <v>86</v>
      </c>
      <c r="B26" s="25" t="s">
        <v>22</v>
      </c>
      <c r="C26" s="25" t="s">
        <v>22</v>
      </c>
      <c r="D26" s="25" t="s">
        <v>22</v>
      </c>
      <c r="E26" s="25" t="s">
        <v>22</v>
      </c>
      <c r="F26" s="44">
        <v>-50.275380899905741</v>
      </c>
      <c r="I26" s="2"/>
      <c r="W26" s="9"/>
      <c r="AM26" t="s">
        <v>106</v>
      </c>
      <c r="AN26" s="26">
        <v>-8.9388778577880662E-2</v>
      </c>
    </row>
    <row r="27" spans="1:42" x14ac:dyDescent="0.25">
      <c r="A27" s="5" t="s">
        <v>48</v>
      </c>
      <c r="B27" s="19">
        <f>SUM(B18:B26)</f>
        <v>102.74876897978636</v>
      </c>
      <c r="C27" s="19">
        <f t="shared" ref="C27:F27" si="1">SUM(C18:C26)</f>
        <v>13.25697703699322</v>
      </c>
      <c r="D27" s="19">
        <f t="shared" si="1"/>
        <v>3.4500470213736305</v>
      </c>
      <c r="E27" s="19">
        <f t="shared" si="1"/>
        <v>3.397069309368407</v>
      </c>
      <c r="F27" s="50">
        <f t="shared" si="1"/>
        <v>72.577481447615867</v>
      </c>
      <c r="V27" s="2"/>
      <c r="W27" s="9"/>
      <c r="AM27" t="s">
        <v>107</v>
      </c>
      <c r="AN27" s="26">
        <v>-8.2013270165410476E-2</v>
      </c>
    </row>
    <row r="28" spans="1:42" x14ac:dyDescent="0.25">
      <c r="A28" s="2" t="s">
        <v>89</v>
      </c>
      <c r="B28" s="8"/>
      <c r="C28" s="8"/>
      <c r="D28" s="8"/>
      <c r="E28" s="8"/>
      <c r="F28" s="2"/>
      <c r="V28" s="2"/>
      <c r="W28" s="9"/>
      <c r="AM28" t="s">
        <v>108</v>
      </c>
      <c r="AN28" s="26">
        <v>-0.10571485273446296</v>
      </c>
    </row>
    <row r="29" spans="1:42" x14ac:dyDescent="0.25">
      <c r="A29" s="2"/>
      <c r="B29" s="8"/>
      <c r="C29" s="8"/>
      <c r="D29" s="8"/>
      <c r="T29" s="2"/>
      <c r="W29" s="9"/>
      <c r="AM29" s="3" t="s">
        <v>115</v>
      </c>
      <c r="AN29" s="26">
        <v>2.7954237160771736E-2</v>
      </c>
    </row>
    <row r="30" spans="1:42" x14ac:dyDescent="0.25">
      <c r="T30" s="2"/>
      <c r="W30" s="9"/>
      <c r="AM30" s="24" t="s">
        <v>2</v>
      </c>
      <c r="AN30" s="52">
        <v>2.4770544981687945E-2</v>
      </c>
    </row>
    <row r="31" spans="1:42" x14ac:dyDescent="0.25">
      <c r="T31" s="2"/>
      <c r="W31" s="9"/>
      <c r="AM31" s="24" t="s">
        <v>3</v>
      </c>
      <c r="AN31" s="26">
        <v>3.18369217908379E-3</v>
      </c>
    </row>
    <row r="32" spans="1:42" x14ac:dyDescent="0.25">
      <c r="I32" s="2"/>
      <c r="W32" s="9"/>
      <c r="AM32" s="3" t="s">
        <v>116</v>
      </c>
      <c r="AN32" s="26">
        <v>3.3947633762026093E-2</v>
      </c>
    </row>
    <row r="33" spans="23:40" x14ac:dyDescent="0.25">
      <c r="W33" s="9"/>
      <c r="AM33" s="3" t="s">
        <v>110</v>
      </c>
      <c r="AN33" s="26">
        <v>0.90988942131132411</v>
      </c>
    </row>
    <row r="34" spans="23:40" x14ac:dyDescent="0.25">
      <c r="AM34" s="3" t="s">
        <v>48</v>
      </c>
      <c r="AN34" s="55">
        <f>SUM(AN2+AN23+AN24+AN29+AN32+AN33)</f>
        <v>-50.275380899905741</v>
      </c>
    </row>
  </sheetData>
  <pageMargins left="0.7" right="0.7" top="0.75" bottom="0.75" header="0.3" footer="0.3"/>
  <pageSetup orientation="portrait" r:id="rId1"/>
  <legacyDrawing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4951-8577-46B5-87C8-BF65348385AA}">
  <dimension ref="A1:H32"/>
  <sheetViews>
    <sheetView tabSelected="1" zoomScale="85" workbookViewId="0">
      <selection activeCell="H30" sqref="H30"/>
    </sheetView>
  </sheetViews>
  <sheetFormatPr defaultRowHeight="15" x14ac:dyDescent="0.25"/>
  <cols>
    <col min="1" max="1" width="23.28515625" customWidth="1"/>
    <col min="2" max="2" width="10.140625" customWidth="1"/>
    <col min="3" max="3" width="8" bestFit="1" customWidth="1"/>
    <col min="4" max="4" width="7.42578125" bestFit="1" customWidth="1"/>
    <col min="5" max="5" width="22.5703125" bestFit="1" customWidth="1"/>
    <col min="6" max="6" width="8.28515625" customWidth="1"/>
    <col min="7" max="7" width="7.7109375" customWidth="1"/>
  </cols>
  <sheetData>
    <row r="1" spans="1:7" ht="14.45" customHeight="1" x14ac:dyDescent="0.25">
      <c r="A1" s="60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2" t="s">
        <v>5</v>
      </c>
    </row>
    <row r="2" spans="1:7" x14ac:dyDescent="0.25">
      <c r="A2" t="s">
        <v>21</v>
      </c>
      <c r="B2" s="25">
        <f>AVERAGE(Table1[[#This Row],[CO2]], Table6[[#This Row],[CO2]], Table8[[#This Row],[CO2]], Table9[[#This Row],[CO2]], Table918[[#This Row],[CO2]])</f>
        <v>50.194891031269179</v>
      </c>
      <c r="C2" s="25">
        <f>AVERAGE(Table1[[#This Row],[CH4]], Table6[[#This Row],[CH4]], Table8[[#This Row],[CH4]], Table9[[#This Row],[CH4]], Table918[[#This Row],[CH4]])</f>
        <v>5.8670588274777349E-2</v>
      </c>
      <c r="D2" s="25">
        <f>AVERAGE(Table1[[#This Row],[N2O]], Table6[[#This Row],[N2O]], Table8[[#This Row],[N2O]], Table9[[#This Row],[N2O]], Table918[[#This Row],[N2O]])</f>
        <v>0.38847221942835797</v>
      </c>
      <c r="E2" s="25" t="s">
        <v>22</v>
      </c>
      <c r="F2" s="43">
        <f>SUM('Average 2016-20'!$B2:$E2)</f>
        <v>50.642033838972317</v>
      </c>
      <c r="G2" s="2"/>
    </row>
    <row r="3" spans="1:7" x14ac:dyDescent="0.25">
      <c r="A3" t="s">
        <v>33</v>
      </c>
      <c r="B3" s="25">
        <f>AVERAGE(Table1[[#This Row],[CO2]], Table6[[#This Row],[CO2]], Table8[[#This Row],[CO2]], Table9[[#This Row],[CO2]], Table918[[#This Row],[CO2]])</f>
        <v>52.145224888074111</v>
      </c>
      <c r="C3" s="25" t="s">
        <v>22</v>
      </c>
      <c r="D3" s="25" t="s">
        <v>22</v>
      </c>
      <c r="E3" s="25" t="s">
        <v>22</v>
      </c>
      <c r="F3" s="43">
        <f>SUM('Average 2016-20'!$B3:$E3)</f>
        <v>52.145224888074111</v>
      </c>
      <c r="G3" s="2"/>
    </row>
    <row r="4" spans="1:7" x14ac:dyDescent="0.25">
      <c r="A4" t="s">
        <v>42</v>
      </c>
      <c r="B4" s="25">
        <f>AVERAGE(Table1[[#This Row],[CO2]], Table6[[#This Row],[CO2]], Table8[[#This Row],[CO2]], Table9[[#This Row],[CO2]], Table918[[#This Row],[CO2]])</f>
        <v>9.9083722635249991</v>
      </c>
      <c r="C4" s="25" t="s">
        <v>22</v>
      </c>
      <c r="D4" s="25" t="s">
        <v>22</v>
      </c>
      <c r="E4" s="25" t="s">
        <v>22</v>
      </c>
      <c r="F4" s="43">
        <f>SUM('Average 2016-20'!$B4:$E4)</f>
        <v>9.9083722635249991</v>
      </c>
    </row>
    <row r="5" spans="1:7" x14ac:dyDescent="0.25">
      <c r="A5" t="s">
        <v>50</v>
      </c>
      <c r="B5" s="25" t="s">
        <v>22</v>
      </c>
      <c r="C5" s="25">
        <f>AVERAGE(Table1[[#This Row],[CH4]], Table6[[#This Row],[CH4]], Table8[[#This Row],[CH4]], Table9[[#This Row],[CH4]], Table918[[#This Row],[CH4]])</f>
        <v>0.21039650424451201</v>
      </c>
      <c r="D5" s="25">
        <f>AVERAGE(Table1[[#This Row],[N2O]], Table6[[#This Row],[N2O]], Table8[[#This Row],[N2O]], Table9[[#This Row],[N2O]], Table918[[#This Row],[N2O]])</f>
        <v>0.17988231776829805</v>
      </c>
      <c r="E5" s="25" t="s">
        <v>22</v>
      </c>
      <c r="F5" s="43">
        <f>SUM('Average 2016-20'!$B5:$E5)</f>
        <v>0.39027882201281006</v>
      </c>
      <c r="G5" s="2"/>
    </row>
    <row r="6" spans="1:7" x14ac:dyDescent="0.25">
      <c r="A6" t="s">
        <v>59</v>
      </c>
      <c r="B6" s="25">
        <f>AVERAGE(Table1[[#This Row],[CO2]], Table6[[#This Row],[CO2]], Table8[[#This Row],[CO2]], Table9[[#This Row],[CO2]], Table918[[#This Row],[CO2]])</f>
        <v>2.9417469153705764</v>
      </c>
      <c r="C6" s="25" t="s">
        <v>22</v>
      </c>
      <c r="D6" s="25">
        <f>AVERAGE(Table1[[#This Row],[N2O]], Table6[[#This Row],[N2O]], Table8[[#This Row],[N2O]], Table9[[#This Row],[N2O]], Table918[[#This Row],[N2O]])</f>
        <v>9.4523859972571764E-6</v>
      </c>
      <c r="E6" s="25">
        <f>AVERAGE(Table1[[#This Row],[HFC, PFC, NF3, and SF6]], Table6[[#This Row],[HFC, PFC, NF3, and SF6]], Table8[[#This Row],[HFC, PFC, NF3, and SF6]], Table9[[#This Row],[HFC, PFC, NF3, and SF6]], Table918[[#This Row],[HFC, PFC, NF3, and SF6]])</f>
        <v>3.3991569918001807</v>
      </c>
      <c r="F6" s="43">
        <f>SUM('Average 2016-20'!$B6:$E6)</f>
        <v>6.3409133595567546</v>
      </c>
      <c r="G6" s="2"/>
    </row>
    <row r="7" spans="1:7" x14ac:dyDescent="0.25">
      <c r="A7" t="s">
        <v>66</v>
      </c>
      <c r="B7" s="25" t="s">
        <v>22</v>
      </c>
      <c r="C7" s="25">
        <f>AVERAGE(Table1[[#This Row],[CH4]], Table6[[#This Row],[CH4]], Table8[[#This Row],[CH4]], Table9[[#This Row],[CH4]], Table918[[#This Row],[CH4]])</f>
        <v>4.6929535870436316</v>
      </c>
      <c r="D7" s="25" t="s">
        <v>22</v>
      </c>
      <c r="E7" s="25" t="s">
        <v>22</v>
      </c>
      <c r="F7" s="43">
        <f>SUM('Average 2016-20'!$B7:$E7)</f>
        <v>4.6929535870436316</v>
      </c>
      <c r="G7" s="2"/>
    </row>
    <row r="8" spans="1:7" x14ac:dyDescent="0.25">
      <c r="A8" t="s">
        <v>71</v>
      </c>
      <c r="B8" s="25">
        <f>AVERAGE(Table1[[#This Row],[CO2]], Table6[[#This Row],[CO2]], Table8[[#This Row],[CO2]], Table9[[#This Row],[CO2]], Table918[[#This Row],[CO2]])</f>
        <v>0.17578106012736014</v>
      </c>
      <c r="C8" s="25">
        <f>AVERAGE(Table1[[#This Row],[CH4]], Table6[[#This Row],[CH4]], Table8[[#This Row],[CH4]], Table9[[#This Row],[CH4]], Table918[[#This Row],[CH4]])</f>
        <v>3.0310643899702714</v>
      </c>
      <c r="D8" s="25">
        <f>AVERAGE(Table1[[#This Row],[N2O]], Table6[[#This Row],[N2O]], Table8[[#This Row],[N2O]], Table9[[#This Row],[N2O]], Table918[[#This Row],[N2O]])</f>
        <v>3.2407673788400624</v>
      </c>
      <c r="E8" s="25" t="s">
        <v>22</v>
      </c>
      <c r="F8" s="43">
        <f>SUM('Average 2016-20'!$B8:$E8)</f>
        <v>6.4476128289376939</v>
      </c>
      <c r="G8" s="2"/>
    </row>
    <row r="9" spans="1:7" x14ac:dyDescent="0.25">
      <c r="A9" t="s">
        <v>76</v>
      </c>
      <c r="B9" s="25" t="s">
        <v>22</v>
      </c>
      <c r="C9" s="25">
        <f>AVERAGE(Table1[[#This Row],[CH4]], Table6[[#This Row],[CH4]], Table8[[#This Row],[CH4]], Table9[[#This Row],[CH4]], Table918[[#This Row],[CH4]])</f>
        <v>2.6277391772072156</v>
      </c>
      <c r="D9" s="25" t="s">
        <v>22</v>
      </c>
      <c r="E9" s="25" t="s">
        <v>22</v>
      </c>
      <c r="F9" s="43">
        <f>SUM('Average 2016-20'!$B9:$E9)</f>
        <v>2.6277391772072156</v>
      </c>
      <c r="G9" s="2"/>
    </row>
    <row r="10" spans="1:7" x14ac:dyDescent="0.25">
      <c r="A10" t="s">
        <v>79</v>
      </c>
      <c r="B10" s="25">
        <f>AVERAGE(Table1[[#This Row],[CO2]], Table6[[#This Row],[CO2]], Table8[[#This Row],[CO2]], Table9[[#This Row],[CO2]], Table918[[#This Row],[CO2]])</f>
        <v>1.0245832183133394</v>
      </c>
      <c r="C10" s="25">
        <f>AVERAGE(Table1[[#This Row],[CH4]], Table6[[#This Row],[CH4]], Table8[[#This Row],[CH4]], Table9[[#This Row],[CH4]], Table918[[#This Row],[CH4]])</f>
        <v>2.6289915006238109</v>
      </c>
      <c r="D10" s="25">
        <f>AVERAGE(Table1[[#This Row],[N2O]], Table6[[#This Row],[N2O]], Table8[[#This Row],[N2O]], Table9[[#This Row],[N2O]], Table918[[#This Row],[N2O]])</f>
        <v>1.6338347481325597E-2</v>
      </c>
      <c r="E10" s="25" t="s">
        <v>22</v>
      </c>
      <c r="F10" s="43">
        <f>SUM('Average 2016-20'!$B10:$E10)</f>
        <v>3.6699130664184763</v>
      </c>
      <c r="G10" s="2"/>
    </row>
    <row r="11" spans="1:7" x14ac:dyDescent="0.25">
      <c r="A11" t="s">
        <v>82</v>
      </c>
      <c r="B11" s="25" t="s">
        <v>22</v>
      </c>
      <c r="C11" s="25">
        <f>AVERAGE(Table1[[#This Row],[CH4]], Table6[[#This Row],[CH4]], Table8[[#This Row],[CH4]], Table9[[#This Row],[CH4]], Table918[[#This Row],[CH4]])</f>
        <v>0.74671258499294668</v>
      </c>
      <c r="D11" s="25">
        <f>AVERAGE(Table1[[#This Row],[N2O]], Table6[[#This Row],[N2O]], Table8[[#This Row],[N2O]], Table9[[#This Row],[N2O]], Table918[[#This Row],[N2O]])</f>
        <v>0.22810569900255553</v>
      </c>
      <c r="E11" s="25" t="s">
        <v>22</v>
      </c>
      <c r="F11" s="43">
        <f>SUM('Average 2016-20'!$B11:$E11)</f>
        <v>0.97481828399550219</v>
      </c>
      <c r="G11" s="2"/>
    </row>
    <row r="12" spans="1:7" x14ac:dyDescent="0.25">
      <c r="A12" t="s">
        <v>86</v>
      </c>
      <c r="B12" s="25" t="s">
        <v>22</v>
      </c>
      <c r="C12" s="25" t="s">
        <v>22</v>
      </c>
      <c r="D12" s="25" t="s">
        <v>22</v>
      </c>
      <c r="E12" s="25" t="s">
        <v>22</v>
      </c>
      <c r="F12" s="63">
        <f>AVERAGE(Table1[[#This Row],[CO2e]], Table6[[#This Row],[CO2e]], Table8[[#This Row],[CO2e]], Table9[[#This Row],[CO2e]], Table918[[#This Row],[CO2e]])</f>
        <v>-53.633039696768151</v>
      </c>
    </row>
    <row r="13" spans="1:7" x14ac:dyDescent="0.25">
      <c r="A13" s="3" t="s">
        <v>48</v>
      </c>
      <c r="B13" s="59">
        <f>SUM(B2:B12)</f>
        <v>116.39059937667956</v>
      </c>
      <c r="C13" s="59">
        <f>SUM(C2:C12)</f>
        <v>13.996528332357167</v>
      </c>
      <c r="D13" s="59">
        <f>SUM(D2:D12)</f>
        <v>4.0535754149065966</v>
      </c>
      <c r="E13" s="59">
        <f>SUM(E2:E12)</f>
        <v>3.3991569918001807</v>
      </c>
      <c r="F13" s="51">
        <f>SUM(F2:F12)</f>
        <v>84.206820418975354</v>
      </c>
    </row>
    <row r="14" spans="1:7" x14ac:dyDescent="0.25">
      <c r="A14" s="66" t="s">
        <v>89</v>
      </c>
      <c r="B14" s="67"/>
      <c r="C14" s="67"/>
      <c r="D14" s="67"/>
      <c r="E14" s="68"/>
      <c r="F14" s="69"/>
    </row>
    <row r="15" spans="1:7" x14ac:dyDescent="0.25">
      <c r="A15" s="3"/>
      <c r="B15" s="3"/>
      <c r="C15" s="3"/>
      <c r="D15" s="3"/>
      <c r="E15" s="3"/>
      <c r="F15" s="3"/>
    </row>
    <row r="17" spans="1:8" x14ac:dyDescent="0.25">
      <c r="A17" s="64" t="s">
        <v>0</v>
      </c>
      <c r="B17" s="64" t="s">
        <v>1</v>
      </c>
      <c r="C17" s="64" t="s">
        <v>2</v>
      </c>
      <c r="D17" s="64" t="s">
        <v>3</v>
      </c>
      <c r="E17" s="64" t="s">
        <v>4</v>
      </c>
      <c r="F17" s="65" t="s">
        <v>5</v>
      </c>
      <c r="G17" s="2"/>
    </row>
    <row r="18" spans="1:8" x14ac:dyDescent="0.25">
      <c r="A18" s="2" t="s">
        <v>58</v>
      </c>
      <c r="B18" s="25">
        <f>AVERAGE('2016'!B19, '2017'!B19, '2018'!B19, Table53[[#This Row],[CO2]], Table5361[[#This Row],[CO2]])</f>
        <v>50.257998550352774</v>
      </c>
      <c r="C18" s="25">
        <f>C2</f>
        <v>5.8670588274777349E-2</v>
      </c>
      <c r="D18" s="25">
        <f>D2</f>
        <v>0.38847221942835797</v>
      </c>
      <c r="E18" s="25" t="s">
        <v>22</v>
      </c>
      <c r="F18" s="44">
        <f>SUM(Table536174[[#This Row],[CO2]:[HFC, PFC, NF3, and SF6]])</f>
        <v>50.705141358055911</v>
      </c>
    </row>
    <row r="19" spans="1:8" x14ac:dyDescent="0.25">
      <c r="A19" s="2" t="s">
        <v>97</v>
      </c>
      <c r="B19" s="25">
        <f>AVERAGE('2016'!B20, '2017'!B20, '2018'!B20, Table53[[#This Row],[CO2]], Table5361[[#This Row],[CO2]])</f>
        <v>19.52735647686589</v>
      </c>
      <c r="C19" s="25">
        <f>AVERAGE('2016'!C20, '2017'!C20, '2018'!C20, Table53[[#This Row],[CH4]], Table5361[[#This Row],[CH4]])</f>
        <v>4.9768314200512018E-2</v>
      </c>
      <c r="D19" s="25">
        <f>AVERAGE('2016'!D20, '2017'!D20, '2018'!D20, Table53[[#This Row],[N2O]], Table5361[[#This Row],[N2O]])</f>
        <v>7.6364605325497534E-2</v>
      </c>
      <c r="E19" s="25">
        <f>E6</f>
        <v>3.3991569918001807</v>
      </c>
      <c r="F19" s="44">
        <f>SUM(Table536174[[#This Row],[CO2]:[HFC, PFC, NF3, and SF6]])</f>
        <v>23.05264638819208</v>
      </c>
    </row>
    <row r="20" spans="1:8" x14ac:dyDescent="0.25">
      <c r="A20" s="2" t="s">
        <v>99</v>
      </c>
      <c r="B20" s="25">
        <f>AVERAGE('2016'!B21, '2017'!B21, '2018'!B21, Table53[[#This Row],[CO2]], Table5361[[#This Row],[CO2]])</f>
        <v>23.70868823537857</v>
      </c>
      <c r="C20" s="25">
        <f>AVERAGE('2016'!C21, '2017'!C21, '2018'!C21, Table53[[#This Row],[CH4]], Table5361[[#This Row],[CH4]])</f>
        <v>3.0780864747999997E-2</v>
      </c>
      <c r="D20" s="25">
        <f>AVERAGE('2016'!D21, '2017'!D21, '2018'!D21, Table53[[#This Row],[N2O]], Table5361[[#This Row],[N2O]])</f>
        <v>9.2804310879999984E-3</v>
      </c>
      <c r="E20" s="25" t="s">
        <v>22</v>
      </c>
      <c r="F20" s="44">
        <f>SUM(Table536174[[#This Row],[CO2]:[HFC, PFC, NF3, and SF6]])</f>
        <v>23.748749531214571</v>
      </c>
    </row>
    <row r="21" spans="1:8" x14ac:dyDescent="0.25">
      <c r="A21" s="2" t="s">
        <v>101</v>
      </c>
      <c r="B21" s="25">
        <f>AVERAGE('2016'!B22, '2017'!B22, '2018'!B22, Table53[[#This Row],[CO2]], Table5361[[#This Row],[CO2]])</f>
        <v>21.797094617653656</v>
      </c>
      <c r="C21" s="25">
        <f>AVERAGE('2016'!C22, '2017'!C22, '2018'!C22, Table53[[#This Row],[CH4]], Table5361[[#This Row],[CH4]])</f>
        <v>0.10373601123000001</v>
      </c>
      <c r="D21" s="25">
        <f>AVERAGE('2016'!D22, '2017'!D22, '2018'!D22, Table53[[#This Row],[N2O]], Table5361[[#This Row],[N2O]])</f>
        <v>1.9447703885999999E-2</v>
      </c>
      <c r="E21" s="25" t="s">
        <v>22</v>
      </c>
      <c r="F21" s="44">
        <f>SUM(Table536174[[#This Row],[CO2]:[HFC, PFC, NF3, and SF6]])</f>
        <v>21.920278332769659</v>
      </c>
    </row>
    <row r="22" spans="1:8" x14ac:dyDescent="0.25">
      <c r="A22" s="2" t="s">
        <v>102</v>
      </c>
      <c r="B22" s="25" t="s">
        <v>22</v>
      </c>
      <c r="C22" s="25">
        <f>AVERAGE('2016'!C23, '2017'!C23, '2018'!C23, Table53[[#This Row],[CH4]], Table5361[[#This Row],[CH4]])</f>
        <v>7.3206927642508477</v>
      </c>
      <c r="D22" s="25" t="s">
        <v>22</v>
      </c>
      <c r="E22" s="25" t="s">
        <v>22</v>
      </c>
      <c r="F22" s="44">
        <f>SUM(Table536174[[#This Row],[CO2]:[HFC, PFC, NF3, and SF6]])</f>
        <v>7.3206927642508477</v>
      </c>
    </row>
    <row r="23" spans="1:8" x14ac:dyDescent="0.25">
      <c r="A23" s="2" t="s">
        <v>71</v>
      </c>
      <c r="B23" s="25">
        <f>B8</f>
        <v>0.17578106012736014</v>
      </c>
      <c r="C23" s="25">
        <f>C8</f>
        <v>3.0310643899702714</v>
      </c>
      <c r="D23" s="25">
        <f>D8</f>
        <v>3.2407673788400624</v>
      </c>
      <c r="E23" s="25" t="s">
        <v>22</v>
      </c>
      <c r="F23" s="44">
        <f>SUM(Table536174[[#This Row],[CO2]:[HFC, PFC, NF3, and SF6]])</f>
        <v>6.4476128289376939</v>
      </c>
    </row>
    <row r="24" spans="1:8" x14ac:dyDescent="0.25">
      <c r="A24" s="2" t="s">
        <v>79</v>
      </c>
      <c r="B24" s="25">
        <f>B10</f>
        <v>1.0245832183133394</v>
      </c>
      <c r="C24" s="25">
        <f>C10</f>
        <v>2.6289915006238109</v>
      </c>
      <c r="D24" s="25">
        <f>D10</f>
        <v>1.6338347481325597E-2</v>
      </c>
      <c r="E24" s="25" t="s">
        <v>22</v>
      </c>
      <c r="F24" s="44">
        <f>SUM(Table536174[[#This Row],[CO2]:[HFC, PFC, NF3, and SF6]])</f>
        <v>3.6699130664184763</v>
      </c>
    </row>
    <row r="25" spans="1:8" x14ac:dyDescent="0.25">
      <c r="A25" s="2" t="s">
        <v>82</v>
      </c>
      <c r="B25" s="25" t="s">
        <v>22</v>
      </c>
      <c r="C25" s="25">
        <f>C11</f>
        <v>0.74671258499294668</v>
      </c>
      <c r="D25" s="25">
        <f>D11</f>
        <v>0.22810569900255553</v>
      </c>
      <c r="E25" s="25" t="s">
        <v>22</v>
      </c>
      <c r="F25" s="44">
        <f>SUM(Table536174[[#This Row],[CO2]:[HFC, PFC, NF3, and SF6]])</f>
        <v>0.97481828399550219</v>
      </c>
    </row>
    <row r="26" spans="1:8" x14ac:dyDescent="0.25">
      <c r="A26" s="2" t="s">
        <v>86</v>
      </c>
      <c r="B26" s="25" t="s">
        <v>22</v>
      </c>
      <c r="C26" s="25" t="s">
        <v>22</v>
      </c>
      <c r="D26" s="25" t="s">
        <v>22</v>
      </c>
      <c r="E26" s="25" t="s">
        <v>22</v>
      </c>
      <c r="F26" s="44">
        <f>F12</f>
        <v>-53.633039696768151</v>
      </c>
      <c r="H26" s="2"/>
    </row>
    <row r="27" spans="1:8" x14ac:dyDescent="0.25">
      <c r="A27" s="5" t="s">
        <v>48</v>
      </c>
      <c r="B27" s="19">
        <f>SUM(B18:B26)</f>
        <v>116.49150215869159</v>
      </c>
      <c r="C27" s="19">
        <f t="shared" ref="C27:F27" si="0">SUM(C18:C26)</f>
        <v>13.970417018291167</v>
      </c>
      <c r="D27" s="19">
        <f t="shared" si="0"/>
        <v>3.9787763850517992</v>
      </c>
      <c r="E27" s="19">
        <f t="shared" si="0"/>
        <v>3.3991569918001807</v>
      </c>
      <c r="F27" s="50">
        <f t="shared" si="0"/>
        <v>84.206812857066581</v>
      </c>
    </row>
    <row r="28" spans="1:8" x14ac:dyDescent="0.25">
      <c r="A28" s="2" t="s">
        <v>89</v>
      </c>
      <c r="B28" s="8"/>
      <c r="C28" s="8"/>
      <c r="D28" s="8"/>
      <c r="E28" s="8"/>
      <c r="F28" s="2"/>
    </row>
    <row r="32" spans="1:8" x14ac:dyDescent="0.25">
      <c r="C32" s="2"/>
      <c r="D32" s="2"/>
    </row>
  </sheetData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2020</vt:lpstr>
      <vt:lpstr>Average 2016-20</vt:lpstr>
    </vt:vector>
  </TitlesOfParts>
  <Manager/>
  <Company>Virginia Information Technologies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VITA Program</dc:creator>
  <cp:keywords/>
  <dc:description/>
  <cp:lastModifiedBy>Whitaker, Maya (DEQ)</cp:lastModifiedBy>
  <cp:revision/>
  <dcterms:created xsi:type="dcterms:W3CDTF">2022-05-10T15:37:46Z</dcterms:created>
  <dcterms:modified xsi:type="dcterms:W3CDTF">2024-02-20T20:25:30Z</dcterms:modified>
  <cp:category/>
  <cp:contentStatus/>
</cp:coreProperties>
</file>