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threadedComments/threadedComment2.xml" ContentType="application/vnd.ms-excel.threadedcomments+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7.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8.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9.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0.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1.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12.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24226"/>
  <mc:AlternateContent xmlns:mc="http://schemas.openxmlformats.org/markup-compatibility/2006">
    <mc:Choice Requires="x15">
      <x15ac:absPath xmlns:x15ac="http://schemas.microsoft.com/office/spreadsheetml/2010/11/ac" url="https://covgov-my.sharepoint.com/personal/melissa_secor_deq_virginia_gov/Documents/RFA/ChesBay_PayforOutcomesRFA/Pay For Outcomes Application Materials/"/>
    </mc:Choice>
  </mc:AlternateContent>
  <xr:revisionPtr revIDLastSave="6567" documentId="13_ncr:1_{3D6678F9-7210-4493-AB62-A7BD430CC11F}" xr6:coauthVersionLast="47" xr6:coauthVersionMax="47" xr10:uidLastSave="{D5C4724E-C268-4D67-822C-62EBF0EDEF98}"/>
  <workbookProtection workbookAlgorithmName="SHA-512" workbookHashValue="rebKBS2sb7nxn4PV1EvODeY3Kxg4cwiA8pPk4PHLUD+8O/qilgxQRpizWWo6OGealL9MV6dPTvmsPt61CrhzAg==" workbookSaltValue="6oA2LhfpzyLYnRWS4r+pbQ==" workbookSpinCount="100000" lockStructure="1"/>
  <bookViews>
    <workbookView xWindow="-120" yWindow="-120" windowWidth="29040" windowHeight="15720" tabRatio="639" firstSheet="4" activeTab="20" xr2:uid="{6F4D900A-F146-4B8D-8C3B-BEF3B51C3E85}"/>
  </bookViews>
  <sheets>
    <sheet name="BMP LU" sheetId="64" state="hidden" r:id="rId1"/>
    <sheet name="Project Coding" sheetId="61" state="hidden" r:id="rId2"/>
    <sheet name="Finance Memorandum_new" sheetId="106" state="hidden" r:id="rId3"/>
    <sheet name="Finance Memorandum_Mod" sheetId="107" state="hidden" r:id="rId4"/>
    <sheet name="Read Me" sheetId="65" r:id="rId5"/>
    <sheet name="Attach1-SOW" sheetId="75" state="hidden" r:id="rId6"/>
    <sheet name="Attach2-Budget" sheetId="86" state="hidden" r:id="rId7"/>
    <sheet name="Attach3-BMP" sheetId="87" state="hidden" r:id="rId8"/>
    <sheet name="Attach4-Timeline" sheetId="88" state="hidden" r:id="rId9"/>
    <sheet name="Attach5-Partners" sheetId="41" state="hidden" r:id="rId10"/>
    <sheet name="Attach6-Map" sheetId="72" state="hidden" r:id="rId11"/>
    <sheet name="Attach7-Narrative" sheetId="99" state="hidden" r:id="rId12"/>
    <sheet name="Attach8-WQM Plan" sheetId="100" state="hidden" r:id="rId13"/>
    <sheet name="Tab 1-Application" sheetId="63" r:id="rId14"/>
    <sheet name="Tab 2-Partners" sheetId="66" r:id="rId15"/>
    <sheet name="Tab 3-Schedule-Outcomes" sheetId="7" r:id="rId16"/>
    <sheet name="Tab 4-Pricing Proposal" sheetId="121" r:id="rId17"/>
    <sheet name="Tab 4-Budget" sheetId="6" state="hidden" r:id="rId18"/>
    <sheet name="Tab 4a-Budget Worksheet" sheetId="96" state="hidden" r:id="rId19"/>
    <sheet name="Tab 5-WQM" sheetId="67" state="hidden" r:id="rId20"/>
    <sheet name="Tab 5-Application Checklist" sheetId="68" r:id="rId21"/>
    <sheet name="Tab 1-Application EXAMPLE" sheetId="92" state="hidden" r:id="rId22"/>
    <sheet name="Tab 2-Partners EXAMPLE" sheetId="91" state="hidden" r:id="rId23"/>
    <sheet name="Tab 3-Outputs EXAMPLE" sheetId="104" state="hidden" r:id="rId24"/>
    <sheet name="Tab 4-Budget EXAMPLE" sheetId="105" state="hidden" r:id="rId25"/>
    <sheet name="Tab 5-WQM EXAMPLE" sheetId="98" state="hidden" r:id="rId26"/>
    <sheet name="Look_Up" sheetId="24" state="hidden" r:id="rId27"/>
    <sheet name="BMPNames" sheetId="124" state="hidden" r:id="rId28"/>
    <sheet name="Sheet1" sheetId="122" state="hidden" r:id="rId29"/>
    <sheet name="Grantee Project Data" sheetId="11" state="hidden" r:id="rId30"/>
    <sheet name="FormA1_Outputs-Deliverables" sheetId="119" state="hidden" r:id="rId31"/>
    <sheet name="FormB1_Financial" sheetId="120" state="hidden" r:id="rId32"/>
    <sheet name="FormB2_UPR" sheetId="21" state="hidden" r:id="rId33"/>
    <sheet name="FormC1_Milestones" sheetId="89" state="hidden" r:id="rId34"/>
    <sheet name="Master Payment Record" sheetId="103" state="hidden" r:id="rId35"/>
    <sheet name="W9" sheetId="43" state="hidden" r:id="rId36"/>
    <sheet name="PAF (1)" sheetId="1" state="hidden" r:id="rId37"/>
    <sheet name="PAF (2)" sheetId="108" state="hidden" r:id="rId38"/>
    <sheet name="PAF (3)" sheetId="109" state="hidden" r:id="rId39"/>
    <sheet name="PAF (4)" sheetId="110" state="hidden" r:id="rId40"/>
    <sheet name="PAF (5)" sheetId="111" state="hidden" r:id="rId41"/>
    <sheet name="PAF (6)" sheetId="112" state="hidden" r:id="rId42"/>
    <sheet name="PAF (7)" sheetId="113" state="hidden" r:id="rId43"/>
    <sheet name="PAF (8)" sheetId="114" state="hidden" r:id="rId44"/>
    <sheet name="PAF (9)" sheetId="115" state="hidden" r:id="rId45"/>
    <sheet name="PAF (10)" sheetId="116" state="hidden" r:id="rId46"/>
    <sheet name="PAF (11)" sheetId="117" state="hidden" r:id="rId47"/>
    <sheet name="PAF (12)" sheetId="118" state="hidden" r:id="rId48"/>
  </sheets>
  <definedNames>
    <definedName name="_xlnm._FilterDatabase" localSheetId="0" hidden="1">'BMP LU'!$A$1:$P$137</definedName>
    <definedName name="_xlnm._FilterDatabase" localSheetId="27" hidden="1">BMPNames!$A$1:$D$335</definedName>
    <definedName name="Agricultural" localSheetId="3">#REF!</definedName>
    <definedName name="Agricultural" localSheetId="30">#REF!</definedName>
    <definedName name="Agricultural" localSheetId="31">#REF!</definedName>
    <definedName name="BMP_Source_Sector" localSheetId="11">#REF!</definedName>
    <definedName name="BMP_Source_Sector" localSheetId="3">#REF!</definedName>
    <definedName name="BMP_Source_Sector" localSheetId="2">#REF!</definedName>
    <definedName name="BMP_Source_Sector" localSheetId="30">#REF!</definedName>
    <definedName name="BMP_Source_Sector" localSheetId="31">#REF!</definedName>
    <definedName name="BMP_Source_Sector" localSheetId="34">#REF!</definedName>
    <definedName name="Dropdown1" localSheetId="30">'FormA1_Outputs-Deliverables'!$B$11</definedName>
    <definedName name="Dropdown2" localSheetId="30">'FormA1_Outputs-Deliverables'!#REF!</definedName>
    <definedName name="Educ_Outputs" localSheetId="3">#REF!</definedName>
    <definedName name="Educ_Outputs" localSheetId="2">#REF!</definedName>
    <definedName name="Educ_Outputs" localSheetId="30">#REF!</definedName>
    <definedName name="Educ_Outputs" localSheetId="31">#REF!</definedName>
    <definedName name="Educ_Outputs">#REF!</definedName>
    <definedName name="Education_Outreach" localSheetId="30">#REF!</definedName>
    <definedName name="Education_Outreach" localSheetId="31">#REF!</definedName>
    <definedName name="FundingPot" localSheetId="30">#REF!</definedName>
    <definedName name="FundingPot" localSheetId="31">#REF!</definedName>
    <definedName name="FundingPot" localSheetId="34">'Master Payment Record'!$E$17</definedName>
    <definedName name="FundingSources" localSheetId="30">#REF!</definedName>
    <definedName name="FundingSources" localSheetId="31">#REF!</definedName>
    <definedName name="FundingSources" localSheetId="34">'Master Payment Record'!$A$58:$A$63</definedName>
    <definedName name="HUC_ddown" localSheetId="27">#REF!</definedName>
    <definedName name="HUC_ddown">HUC_DF_Test['[8-digit HUC Code']]</definedName>
    <definedName name="IndirectAnnualFedFunds" localSheetId="30">#REF!</definedName>
    <definedName name="IndirectAnnualFedFunds" localSheetId="31">#REF!</definedName>
    <definedName name="IndirectDocType" localSheetId="30">#REF!</definedName>
    <definedName name="IndirectDocType" localSheetId="31">#REF!</definedName>
    <definedName name="IndirectEntityType" localSheetId="30">#REF!</definedName>
    <definedName name="IndirectEntityType" localSheetId="31">#REF!</definedName>
    <definedName name="Pet_Waste" localSheetId="3">#REF!</definedName>
    <definedName name="Pet_Waste" localSheetId="30">#REF!</definedName>
    <definedName name="Pet_Waste" localSheetId="31">#REF!</definedName>
    <definedName name="_xlnm.Print_Area" localSheetId="6">'Attach2-Budget'!$A$1:$L$153</definedName>
    <definedName name="_xlnm.Print_Area" localSheetId="7">'Attach3-BMP'!$A$1:$H$42</definedName>
    <definedName name="_xlnm.Print_Area" localSheetId="8">'Attach4-Timeline'!$A$1:$H$186</definedName>
    <definedName name="_xlnm.Print_Area" localSheetId="3">'Finance Memorandum_Mod'!$A$1:$E$72</definedName>
    <definedName name="_xlnm.Print_Area" localSheetId="2">'Finance Memorandum_new'!$A$1:$F$62</definedName>
    <definedName name="_xlnm.Print_Area" localSheetId="30">'FormA1_Outputs-Deliverables'!$A$1:$N$155</definedName>
    <definedName name="_xlnm.Print_Area" localSheetId="31">FormB1_Financial!$A$1:$M$77</definedName>
    <definedName name="_xlnm.Print_Area" localSheetId="33">FormC1_Milestones!$A$1:$H$186</definedName>
    <definedName name="_xlnm.Print_Area" localSheetId="36">'PAF (1)'!$A$1:$H$50</definedName>
    <definedName name="_xlnm.Print_Area" localSheetId="45">'PAF (10)'!$A$1:$H$50</definedName>
    <definedName name="_xlnm.Print_Area" localSheetId="46">'PAF (11)'!$A$1:$H$50</definedName>
    <definedName name="_xlnm.Print_Area" localSheetId="47">'PAF (12)'!$A$1:$H$50</definedName>
    <definedName name="_xlnm.Print_Area" localSheetId="37">'PAF (2)'!$A$1:$H$50</definedName>
    <definedName name="_xlnm.Print_Area" localSheetId="38">'PAF (3)'!$A$1:$H$50</definedName>
    <definedName name="_xlnm.Print_Area" localSheetId="39">'PAF (4)'!$A$1:$H$50</definedName>
    <definedName name="_xlnm.Print_Area" localSheetId="40">'PAF (5)'!$A$1:$H$50</definedName>
    <definedName name="_xlnm.Print_Area" localSheetId="41">'PAF (6)'!$A$1:$H$50</definedName>
    <definedName name="_xlnm.Print_Area" localSheetId="42">'PAF (7)'!$A$1:$H$50</definedName>
    <definedName name="_xlnm.Print_Area" localSheetId="43">'PAF (8)'!$A$1:$H$50</definedName>
    <definedName name="_xlnm.Print_Area" localSheetId="44">'PAF (9)'!$A$1:$H$50</definedName>
    <definedName name="_xlnm.Print_Area" localSheetId="22">'Tab 2-Partners EXAMPLE'!$A$1:$D$112</definedName>
    <definedName name="_xlnm.Print_Area" localSheetId="17">'Tab 4-Budget'!$A$1:$M$153</definedName>
    <definedName name="_xlnm.Print_Titles" localSheetId="6">'Attach2-Budget'!$3:$3</definedName>
    <definedName name="_xlnm.Print_Titles" localSheetId="8">'Attach4-Timeline'!$6:$7</definedName>
    <definedName name="_xlnm.Print_Titles" localSheetId="33">FormC1_Milestones!$6:$7</definedName>
    <definedName name="_xlnm.Print_Titles" localSheetId="22">'Tab 2-Partners EXAMPLE'!$3:$3</definedName>
    <definedName name="_xlnm.Print_Titles" localSheetId="17">'Tab 4-Budget'!$3:$3</definedName>
    <definedName name="Priority">#REF!</definedName>
    <definedName name="Resource_Extraction" localSheetId="3">#REF!</definedName>
    <definedName name="Resource_Extraction" localSheetId="30">#REF!</definedName>
    <definedName name="Resource_Extraction" localSheetId="31">#REF!</definedName>
    <definedName name="Resource_Extraction">#REF!</definedName>
    <definedName name="Septic" localSheetId="3">#REF!</definedName>
    <definedName name="Septic" localSheetId="30">#REF!</definedName>
    <definedName name="Septic" localSheetId="31">#REF!</definedName>
    <definedName name="Source_Sector_BMPs" localSheetId="3">#REF!</definedName>
    <definedName name="Source_Sector_BMPs" localSheetId="2">#REF!</definedName>
    <definedName name="Source_Sector_BMPs" localSheetId="30">#REF!</definedName>
    <definedName name="Source_Sector_BMPs" localSheetId="31">#REF!</definedName>
    <definedName name="Source_Sector_BMPs">#REF!</definedName>
    <definedName name="Source_Sector_Educ_WQM" localSheetId="3">#REF!</definedName>
    <definedName name="Source_Sector_Educ_WQM" localSheetId="2">#REF!</definedName>
    <definedName name="Source_Sector_Educ_WQM" localSheetId="30">#REF!</definedName>
    <definedName name="Source_Sector_Educ_WQM" localSheetId="31">#REF!</definedName>
    <definedName name="Source_Sector_Educ_WQM">#REF!</definedName>
    <definedName name="Status">#REF!</definedName>
    <definedName name="Text12" localSheetId="30">'FormA1_Outputs-Deliverables'!$B$8</definedName>
    <definedName name="Text13" localSheetId="30">'FormA1_Outputs-Deliverables'!$D$10</definedName>
    <definedName name="Urban" localSheetId="3">#REF!</definedName>
    <definedName name="Urban" localSheetId="30">#REF!</definedName>
    <definedName name="Urban" localSheetId="3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63" l="1"/>
  <c r="I30" i="63"/>
  <c r="I29" i="63"/>
  <c r="I28" i="63"/>
  <c r="I26" i="63"/>
  <c r="I25" i="63"/>
  <c r="I24" i="63"/>
  <c r="H32" i="63"/>
  <c r="H30" i="63"/>
  <c r="H29" i="63"/>
  <c r="H28" i="63"/>
  <c r="H26" i="63"/>
  <c r="H25" i="63"/>
  <c r="H24" i="63"/>
  <c r="G32" i="63"/>
  <c r="G30" i="63"/>
  <c r="G29" i="63"/>
  <c r="G28" i="63"/>
  <c r="G26" i="63"/>
  <c r="G25" i="63"/>
  <c r="G24" i="63"/>
  <c r="F24" i="63"/>
  <c r="F25" i="63"/>
  <c r="F26" i="63"/>
  <c r="F27" i="63"/>
  <c r="F28" i="63"/>
  <c r="F29" i="63"/>
  <c r="F30" i="63"/>
  <c r="F31" i="63"/>
  <c r="F32" i="63"/>
  <c r="F23" i="63"/>
  <c r="F22" i="63"/>
  <c r="P166" i="121"/>
  <c r="P165" i="121"/>
  <c r="P164" i="121"/>
  <c r="E166" i="121"/>
  <c r="E165" i="121"/>
  <c r="E164" i="121"/>
  <c r="E163" i="121"/>
  <c r="D170" i="121"/>
  <c r="E170" i="121" s="1"/>
  <c r="F170" i="121" s="1"/>
  <c r="G170" i="121" s="1"/>
  <c r="I171" i="121"/>
  <c r="J171" i="121"/>
  <c r="K171" i="121" s="1"/>
  <c r="L171" i="121"/>
  <c r="M171" i="121" s="1"/>
  <c r="R171" i="121"/>
  <c r="S171" i="121" s="1"/>
  <c r="T171" i="121" s="1"/>
  <c r="E151" i="121"/>
  <c r="E150" i="121"/>
  <c r="E149" i="121"/>
  <c r="E148" i="121"/>
  <c r="D155" i="121"/>
  <c r="E155" i="121" s="1"/>
  <c r="F155" i="121" s="1"/>
  <c r="G155" i="121" s="1"/>
  <c r="I156" i="121"/>
  <c r="J156" i="121"/>
  <c r="L156" i="121"/>
  <c r="P151" i="121" s="1"/>
  <c r="H31" i="63" s="1"/>
  <c r="R156" i="121"/>
  <c r="S156" i="121" s="1"/>
  <c r="T156" i="121" s="1"/>
  <c r="P136" i="121"/>
  <c r="P135" i="121"/>
  <c r="P134" i="121"/>
  <c r="E136" i="121"/>
  <c r="E135" i="121"/>
  <c r="E134" i="121"/>
  <c r="E133" i="121"/>
  <c r="D140" i="121"/>
  <c r="E140" i="121" s="1"/>
  <c r="F140" i="121" s="1"/>
  <c r="G140" i="121" s="1"/>
  <c r="I141" i="121"/>
  <c r="J141" i="121"/>
  <c r="K141" i="121" s="1"/>
  <c r="L141" i="121"/>
  <c r="M141" i="121" s="1"/>
  <c r="R141" i="121"/>
  <c r="S141" i="121" s="1"/>
  <c r="P121" i="121"/>
  <c r="P120" i="121"/>
  <c r="P119" i="121"/>
  <c r="E121" i="121"/>
  <c r="E120" i="121"/>
  <c r="E119" i="121"/>
  <c r="E118" i="121"/>
  <c r="D125" i="121"/>
  <c r="E125" i="121" s="1"/>
  <c r="F125" i="121" s="1"/>
  <c r="G125" i="121" s="1"/>
  <c r="I126" i="121"/>
  <c r="J126" i="121"/>
  <c r="K126" i="121" s="1"/>
  <c r="L126" i="121"/>
  <c r="M126" i="121" s="1"/>
  <c r="R126" i="121"/>
  <c r="S126" i="121" s="1"/>
  <c r="T126" i="121" s="1"/>
  <c r="I21" i="121"/>
  <c r="I111" i="121"/>
  <c r="E106" i="121"/>
  <c r="E105" i="121"/>
  <c r="E104" i="121"/>
  <c r="E103" i="121"/>
  <c r="D110" i="121"/>
  <c r="E110" i="121" s="1"/>
  <c r="F110" i="121" s="1"/>
  <c r="G110" i="121" s="1"/>
  <c r="J111" i="121"/>
  <c r="L111" i="121"/>
  <c r="P106" i="121" s="1"/>
  <c r="R111" i="121"/>
  <c r="S111" i="121" s="1"/>
  <c r="T111" i="121" s="1"/>
  <c r="E91" i="121"/>
  <c r="E90" i="121"/>
  <c r="E89" i="121"/>
  <c r="E88" i="121"/>
  <c r="D95" i="121"/>
  <c r="E95" i="121" s="1"/>
  <c r="F95" i="121" s="1"/>
  <c r="G95" i="121" s="1"/>
  <c r="I96" i="121"/>
  <c r="J96" i="121"/>
  <c r="L96" i="121"/>
  <c r="P91" i="121" s="1"/>
  <c r="H27" i="63" s="1"/>
  <c r="R96" i="121"/>
  <c r="S96" i="121" s="1"/>
  <c r="T96" i="121" s="1"/>
  <c r="P76" i="121"/>
  <c r="P75" i="121"/>
  <c r="P74" i="121"/>
  <c r="E76" i="121"/>
  <c r="E75" i="121"/>
  <c r="E74" i="121"/>
  <c r="E73" i="121"/>
  <c r="D80" i="121"/>
  <c r="E80" i="121" s="1"/>
  <c r="F80" i="121" s="1"/>
  <c r="G80" i="121" s="1"/>
  <c r="I81" i="121"/>
  <c r="J81" i="121"/>
  <c r="K81" i="121" s="1"/>
  <c r="L81" i="121"/>
  <c r="M81" i="121" s="1"/>
  <c r="R81" i="121"/>
  <c r="S81" i="121" s="1"/>
  <c r="T81" i="121" s="1"/>
  <c r="E61" i="121"/>
  <c r="E60" i="121"/>
  <c r="E59" i="121"/>
  <c r="E58" i="121"/>
  <c r="D65" i="121"/>
  <c r="E65" i="121" s="1"/>
  <c r="F65" i="121" s="1"/>
  <c r="G65" i="121" s="1"/>
  <c r="I66" i="121"/>
  <c r="J66" i="121"/>
  <c r="L66" i="121"/>
  <c r="M66" i="121" s="1"/>
  <c r="R66" i="121"/>
  <c r="S66" i="121" s="1"/>
  <c r="E46" i="121"/>
  <c r="E45" i="121"/>
  <c r="E44" i="121"/>
  <c r="E43" i="121"/>
  <c r="D50" i="121"/>
  <c r="E50" i="121"/>
  <c r="F50" i="121" s="1"/>
  <c r="G50" i="121" s="1"/>
  <c r="I51" i="121"/>
  <c r="J51" i="121"/>
  <c r="L51" i="121"/>
  <c r="P46" i="121" s="1"/>
  <c r="R51" i="121"/>
  <c r="S51" i="121" s="1"/>
  <c r="T51" i="121" s="1"/>
  <c r="J23" i="63"/>
  <c r="R36" i="121"/>
  <c r="S36" i="121" s="1"/>
  <c r="R21" i="121"/>
  <c r="S21" i="121" s="1"/>
  <c r="E15" i="121"/>
  <c r="AQ21" i="121"/>
  <c r="AH21" i="121"/>
  <c r="E13" i="121"/>
  <c r="L21" i="121"/>
  <c r="P16" i="121" s="1"/>
  <c r="M156" i="121" l="1"/>
  <c r="K156" i="121"/>
  <c r="P149" i="121" s="1"/>
  <c r="G31" i="63" s="1"/>
  <c r="U171" i="121"/>
  <c r="U156" i="121"/>
  <c r="P150" i="121" s="1"/>
  <c r="I31" i="63" s="1"/>
  <c r="U141" i="121"/>
  <c r="T141" i="121"/>
  <c r="U126" i="121"/>
  <c r="M111" i="121"/>
  <c r="K111" i="121"/>
  <c r="P104" i="121" s="1"/>
  <c r="K96" i="121"/>
  <c r="P89" i="121" s="1"/>
  <c r="G27" i="63" s="1"/>
  <c r="M96" i="121"/>
  <c r="U81" i="121"/>
  <c r="K66" i="121"/>
  <c r="P59" i="121" s="1"/>
  <c r="P61" i="121"/>
  <c r="T66" i="121"/>
  <c r="U66" i="121"/>
  <c r="P60" i="121" s="1"/>
  <c r="K51" i="121"/>
  <c r="P44" i="121" s="1"/>
  <c r="M51" i="121"/>
  <c r="T21" i="121"/>
  <c r="T36" i="121"/>
  <c r="E16" i="121"/>
  <c r="U111" i="121" l="1"/>
  <c r="P105" i="121" s="1"/>
  <c r="U96" i="121"/>
  <c r="P90" i="121" s="1"/>
  <c r="I27" i="63" s="1"/>
  <c r="U51" i="121"/>
  <c r="P45" i="121" s="1"/>
  <c r="E31" i="121"/>
  <c r="E30" i="121"/>
  <c r="E29" i="121"/>
  <c r="E28" i="121"/>
  <c r="L36" i="121"/>
  <c r="P31" i="121" s="1"/>
  <c r="H23" i="63" s="1"/>
  <c r="J36" i="121"/>
  <c r="I36" i="121"/>
  <c r="D35" i="121"/>
  <c r="E35" i="121" s="1"/>
  <c r="F35" i="121" s="1"/>
  <c r="G35" i="121" s="1"/>
  <c r="M36" i="121" l="1"/>
  <c r="K36" i="121"/>
  <c r="U36" i="121" s="1"/>
  <c r="P30" i="121" s="1"/>
  <c r="I23" i="63" s="1"/>
  <c r="J22" i="63"/>
  <c r="E22" i="63"/>
  <c r="D22" i="63"/>
  <c r="C22" i="63"/>
  <c r="J24" i="63"/>
  <c r="J25" i="63"/>
  <c r="J26" i="63"/>
  <c r="J27" i="63"/>
  <c r="J28" i="63"/>
  <c r="J29" i="63"/>
  <c r="J30" i="63"/>
  <c r="J31" i="63"/>
  <c r="J32" i="63"/>
  <c r="AP22" i="121"/>
  <c r="AS22" i="121" s="1"/>
  <c r="AJ22" i="121"/>
  <c r="AJ21" i="121"/>
  <c r="AG22" i="121"/>
  <c r="AG21" i="121"/>
  <c r="AQ22" i="121"/>
  <c r="AH22" i="121"/>
  <c r="AP21" i="121"/>
  <c r="AS21" i="121" s="1"/>
  <c r="AB20" i="121"/>
  <c r="AC20" i="121" s="1"/>
  <c r="AD20" i="121" s="1"/>
  <c r="AE20" i="121" s="1"/>
  <c r="F33" i="63"/>
  <c r="F34" i="63"/>
  <c r="F35" i="63"/>
  <c r="F36" i="63"/>
  <c r="F37" i="63"/>
  <c r="F38" i="63"/>
  <c r="F39" i="63"/>
  <c r="F40" i="63"/>
  <c r="F41" i="63"/>
  <c r="F42" i="63"/>
  <c r="C24" i="63"/>
  <c r="D24" i="63"/>
  <c r="E24" i="63"/>
  <c r="C25" i="63"/>
  <c r="D25" i="63"/>
  <c r="E25" i="63"/>
  <c r="C26" i="63"/>
  <c r="D26" i="63"/>
  <c r="E26" i="63"/>
  <c r="C27" i="63"/>
  <c r="D27" i="63"/>
  <c r="E27" i="63"/>
  <c r="C28" i="63"/>
  <c r="D28" i="63"/>
  <c r="E28" i="63"/>
  <c r="C29" i="63"/>
  <c r="D29" i="63"/>
  <c r="E29" i="63"/>
  <c r="C30" i="63"/>
  <c r="D30" i="63"/>
  <c r="E30" i="63"/>
  <c r="C31" i="63"/>
  <c r="D31" i="63"/>
  <c r="E31" i="63"/>
  <c r="C32" i="63"/>
  <c r="D32" i="63"/>
  <c r="E32" i="63"/>
  <c r="C33" i="63"/>
  <c r="D33" i="63"/>
  <c r="E33" i="63"/>
  <c r="C34" i="63"/>
  <c r="D34" i="63"/>
  <c r="E34" i="63"/>
  <c r="C35" i="63"/>
  <c r="D35" i="63"/>
  <c r="E35" i="63"/>
  <c r="C36" i="63"/>
  <c r="D36" i="63"/>
  <c r="E36" i="63"/>
  <c r="C37" i="63"/>
  <c r="D37" i="63"/>
  <c r="E37" i="63"/>
  <c r="C38" i="63"/>
  <c r="D38" i="63"/>
  <c r="E38" i="63"/>
  <c r="C39" i="63"/>
  <c r="D39" i="63"/>
  <c r="E39" i="63"/>
  <c r="C40" i="63"/>
  <c r="D40" i="63"/>
  <c r="E40" i="63"/>
  <c r="C41" i="63"/>
  <c r="D41" i="63"/>
  <c r="E41" i="63"/>
  <c r="C42" i="63"/>
  <c r="D42" i="63"/>
  <c r="E42" i="63"/>
  <c r="D23" i="63"/>
  <c r="E23" i="63"/>
  <c r="C23" i="63"/>
  <c r="E14" i="121"/>
  <c r="J43" i="63" l="1"/>
  <c r="P29" i="121"/>
  <c r="G23" i="63" s="1"/>
  <c r="G43" i="63" s="1"/>
  <c r="AR21" i="121"/>
  <c r="AR22" i="121"/>
  <c r="AK22" i="121"/>
  <c r="AI22" i="121"/>
  <c r="AI21" i="121"/>
  <c r="AK21" i="121"/>
  <c r="AC17" i="121" s="1"/>
  <c r="H43" i="63" l="1"/>
  <c r="I43" i="63" s="1"/>
  <c r="J21" i="121"/>
  <c r="K21" i="121" s="1"/>
  <c r="P14" i="121" s="1"/>
  <c r="G22" i="63" l="1"/>
  <c r="U21" i="121"/>
  <c r="P15" i="121" s="1"/>
  <c r="M21" i="121"/>
  <c r="E36" i="11"/>
  <c r="D20" i="121"/>
  <c r="E20" i="121" s="1"/>
  <c r="F20" i="121" s="1"/>
  <c r="G20" i="121" s="1"/>
  <c r="L80" i="119"/>
  <c r="F9" i="21"/>
  <c r="B9" i="21"/>
  <c r="I75" i="120"/>
  <c r="I74" i="120"/>
  <c r="I73" i="120"/>
  <c r="I72" i="120"/>
  <c r="I71" i="120"/>
  <c r="I70" i="120"/>
  <c r="I69" i="120"/>
  <c r="I68" i="120"/>
  <c r="F60" i="120"/>
  <c r="D60" i="120"/>
  <c r="B60" i="120"/>
  <c r="H59" i="120"/>
  <c r="H58" i="120"/>
  <c r="H57" i="120"/>
  <c r="H56" i="120"/>
  <c r="H55" i="120"/>
  <c r="H54" i="120"/>
  <c r="H53" i="120"/>
  <c r="H52" i="120"/>
  <c r="H51" i="120"/>
  <c r="H50" i="120"/>
  <c r="H49" i="120"/>
  <c r="H60" i="120" s="1"/>
  <c r="D36" i="120"/>
  <c r="D38" i="120" s="1"/>
  <c r="F34" i="120"/>
  <c r="D34" i="120"/>
  <c r="B34" i="120"/>
  <c r="H33" i="120"/>
  <c r="H32" i="120"/>
  <c r="H31" i="120"/>
  <c r="H30" i="120"/>
  <c r="H29" i="120"/>
  <c r="H28" i="120"/>
  <c r="H27" i="120"/>
  <c r="H26" i="120"/>
  <c r="H25" i="120"/>
  <c r="H24" i="120"/>
  <c r="H23" i="120"/>
  <c r="H34" i="120" s="1"/>
  <c r="J7" i="120"/>
  <c r="I140" i="119"/>
  <c r="I141" i="119" s="1"/>
  <c r="I142" i="119" s="1"/>
  <c r="I143" i="119" s="1"/>
  <c r="I144" i="119" s="1"/>
  <c r="I145" i="119" s="1"/>
  <c r="L86" i="119"/>
  <c r="L85" i="119"/>
  <c r="L84" i="119"/>
  <c r="L83" i="119"/>
  <c r="L82" i="119"/>
  <c r="L81" i="119"/>
  <c r="K68" i="119"/>
  <c r="K67" i="119"/>
  <c r="K66" i="119"/>
  <c r="K65" i="119"/>
  <c r="K64" i="119"/>
  <c r="K63" i="119"/>
  <c r="N52" i="119"/>
  <c r="K52" i="119"/>
  <c r="N51" i="119"/>
  <c r="K51" i="119"/>
  <c r="N50" i="119"/>
  <c r="K50" i="119"/>
  <c r="N49" i="119"/>
  <c r="K49" i="119"/>
  <c r="N48" i="119"/>
  <c r="K48" i="119"/>
  <c r="N47" i="119"/>
  <c r="K47" i="119"/>
  <c r="K35" i="119"/>
  <c r="K34" i="119"/>
  <c r="K33" i="119"/>
  <c r="K32" i="119"/>
  <c r="K31" i="119"/>
  <c r="K30" i="119"/>
  <c r="K29" i="119"/>
  <c r="N22" i="119"/>
  <c r="K22" i="119"/>
  <c r="N21" i="119"/>
  <c r="K21" i="119"/>
  <c r="N20" i="119"/>
  <c r="K20" i="119"/>
  <c r="N19" i="119"/>
  <c r="K19" i="119"/>
  <c r="N18" i="119"/>
  <c r="K18" i="119"/>
  <c r="N17" i="119"/>
  <c r="K17" i="119"/>
  <c r="N16" i="119"/>
  <c r="K16" i="119"/>
  <c r="N15" i="119"/>
  <c r="K15" i="119"/>
  <c r="H22" i="63" l="1"/>
  <c r="I7" i="120"/>
  <c r="C12" i="11"/>
  <c r="E16" i="11"/>
  <c r="G5" i="21" s="1"/>
  <c r="I22" i="63" l="1"/>
  <c r="I42" i="118"/>
  <c r="G42" i="118"/>
  <c r="F42" i="118"/>
  <c r="I41" i="118"/>
  <c r="G41" i="118"/>
  <c r="F41" i="118"/>
  <c r="F38" i="118"/>
  <c r="J28" i="118"/>
  <c r="J29" i="118" s="1"/>
  <c r="I28" i="118"/>
  <c r="I29" i="118" s="1"/>
  <c r="H28" i="118"/>
  <c r="H29" i="118" s="1"/>
  <c r="G28" i="118"/>
  <c r="G29" i="118" s="1"/>
  <c r="I42" i="117"/>
  <c r="G42" i="117"/>
  <c r="F42" i="117"/>
  <c r="I41" i="117"/>
  <c r="G41" i="117"/>
  <c r="F41" i="117"/>
  <c r="F38" i="117"/>
  <c r="J28" i="117"/>
  <c r="J29" i="117" s="1"/>
  <c r="I28" i="117"/>
  <c r="I29" i="117" s="1"/>
  <c r="H28" i="117"/>
  <c r="H29" i="117" s="1"/>
  <c r="G28" i="117"/>
  <c r="G29" i="117" s="1"/>
  <c r="I42" i="116"/>
  <c r="G42" i="116"/>
  <c r="F42" i="116"/>
  <c r="I41" i="116"/>
  <c r="G41" i="116"/>
  <c r="F41" i="116"/>
  <c r="F38" i="116"/>
  <c r="J28" i="116"/>
  <c r="J29" i="116" s="1"/>
  <c r="I28" i="116"/>
  <c r="I29" i="116" s="1"/>
  <c r="H28" i="116"/>
  <c r="H29" i="116" s="1"/>
  <c r="G28" i="116"/>
  <c r="G29" i="116" s="1"/>
  <c r="D27" i="115"/>
  <c r="C27" i="115"/>
  <c r="B42" i="115" s="1"/>
  <c r="I42" i="115"/>
  <c r="G42" i="115"/>
  <c r="F42" i="115"/>
  <c r="I41" i="115"/>
  <c r="G41" i="115"/>
  <c r="F41" i="115"/>
  <c r="F38" i="115"/>
  <c r="J28" i="115"/>
  <c r="J29" i="115" s="1"/>
  <c r="I28" i="115"/>
  <c r="I29" i="115" s="1"/>
  <c r="H28" i="115"/>
  <c r="H29" i="115" s="1"/>
  <c r="G28" i="115"/>
  <c r="G29" i="115" s="1"/>
  <c r="C42" i="115"/>
  <c r="I42" i="114"/>
  <c r="G42" i="114"/>
  <c r="F42" i="114"/>
  <c r="I41" i="114"/>
  <c r="G41" i="114"/>
  <c r="F41" i="114"/>
  <c r="F38" i="114"/>
  <c r="J28" i="114"/>
  <c r="J29" i="114" s="1"/>
  <c r="I28" i="114"/>
  <c r="I29" i="114" s="1"/>
  <c r="H28" i="114"/>
  <c r="H29" i="114" s="1"/>
  <c r="G28" i="114"/>
  <c r="G29" i="114" s="1"/>
  <c r="I42" i="113"/>
  <c r="G42" i="113"/>
  <c r="F42" i="113"/>
  <c r="I41" i="113"/>
  <c r="G41" i="113"/>
  <c r="F41" i="113"/>
  <c r="F38" i="113"/>
  <c r="J28" i="113"/>
  <c r="J29" i="113" s="1"/>
  <c r="I28" i="113"/>
  <c r="I29" i="113" s="1"/>
  <c r="H28" i="113"/>
  <c r="H29" i="113" s="1"/>
  <c r="G28" i="113"/>
  <c r="G29" i="113" s="1"/>
  <c r="I42" i="112"/>
  <c r="G42" i="112"/>
  <c r="F42" i="112"/>
  <c r="I41" i="112"/>
  <c r="G41" i="112"/>
  <c r="F41" i="112"/>
  <c r="F38" i="112"/>
  <c r="H29" i="112"/>
  <c r="J28" i="112"/>
  <c r="J29" i="112" s="1"/>
  <c r="I28" i="112"/>
  <c r="I29" i="112" s="1"/>
  <c r="H28" i="112"/>
  <c r="G28" i="112"/>
  <c r="G29" i="112" s="1"/>
  <c r="I42" i="111" l="1"/>
  <c r="G42" i="111"/>
  <c r="F42" i="111"/>
  <c r="I41" i="111"/>
  <c r="G41" i="111"/>
  <c r="F41" i="111"/>
  <c r="F38" i="111"/>
  <c r="J28" i="111"/>
  <c r="J29" i="111" s="1"/>
  <c r="I28" i="111"/>
  <c r="I29" i="111" s="1"/>
  <c r="H28" i="111"/>
  <c r="H29" i="111" s="1"/>
  <c r="G28" i="111"/>
  <c r="G29" i="111" s="1"/>
  <c r="I42" i="110"/>
  <c r="G42" i="110"/>
  <c r="F42" i="110"/>
  <c r="I41" i="110"/>
  <c r="G41" i="110"/>
  <c r="F41" i="110"/>
  <c r="F38" i="110"/>
  <c r="J28" i="110"/>
  <c r="J29" i="110" s="1"/>
  <c r="I28" i="110"/>
  <c r="I29" i="110" s="1"/>
  <c r="H28" i="110"/>
  <c r="H29" i="110" s="1"/>
  <c r="G28" i="110"/>
  <c r="G29" i="110" s="1"/>
  <c r="I42" i="109"/>
  <c r="G42" i="109"/>
  <c r="F42" i="109"/>
  <c r="I41" i="109"/>
  <c r="G41" i="109"/>
  <c r="F41" i="109"/>
  <c r="F38" i="109"/>
  <c r="J28" i="109"/>
  <c r="J29" i="109" s="1"/>
  <c r="I28" i="109"/>
  <c r="I29" i="109" s="1"/>
  <c r="H28" i="109"/>
  <c r="H29" i="109" s="1"/>
  <c r="G28" i="109"/>
  <c r="G29" i="109" s="1"/>
  <c r="I42" i="108"/>
  <c r="G42" i="108"/>
  <c r="F42" i="108"/>
  <c r="I41" i="108"/>
  <c r="G41" i="108"/>
  <c r="F41" i="108"/>
  <c r="F38" i="108"/>
  <c r="J28" i="108"/>
  <c r="J29" i="108" s="1"/>
  <c r="I28" i="108"/>
  <c r="I29" i="108" s="1"/>
  <c r="H28" i="108"/>
  <c r="H29" i="108" s="1"/>
  <c r="G28" i="108"/>
  <c r="G29" i="108" s="1"/>
  <c r="F30" i="103"/>
  <c r="F29" i="103"/>
  <c r="AB30" i="103"/>
  <c r="Z30" i="103"/>
  <c r="X30" i="103"/>
  <c r="V30" i="103"/>
  <c r="T30" i="103"/>
  <c r="R30" i="103"/>
  <c r="P30" i="103"/>
  <c r="N30" i="103"/>
  <c r="L30" i="103"/>
  <c r="J30" i="103"/>
  <c r="H30" i="103"/>
  <c r="AB29" i="103"/>
  <c r="Z29" i="103"/>
  <c r="X29" i="103"/>
  <c r="V29" i="103"/>
  <c r="T29" i="103"/>
  <c r="R29" i="103"/>
  <c r="P29" i="103"/>
  <c r="N29" i="103"/>
  <c r="L29" i="103"/>
  <c r="J29" i="103"/>
  <c r="H29" i="103"/>
  <c r="N49" i="103"/>
  <c r="N50" i="103"/>
  <c r="AB50" i="103"/>
  <c r="AB49" i="103"/>
  <c r="Z50" i="103"/>
  <c r="Z49" i="103"/>
  <c r="X50" i="103"/>
  <c r="X49" i="103"/>
  <c r="V50" i="103"/>
  <c r="V49" i="103"/>
  <c r="T50" i="103"/>
  <c r="T49" i="103"/>
  <c r="R50" i="103"/>
  <c r="R49" i="103"/>
  <c r="P50" i="103"/>
  <c r="P49" i="103"/>
  <c r="L50" i="103"/>
  <c r="L49" i="103"/>
  <c r="J50" i="103"/>
  <c r="J49" i="103"/>
  <c r="H50" i="103"/>
  <c r="H49" i="103"/>
  <c r="F50" i="103"/>
  <c r="F49" i="103"/>
  <c r="D2" i="21" l="1"/>
  <c r="I80" i="105" l="1"/>
  <c r="J44" i="105" l="1"/>
  <c r="C73" i="91"/>
  <c r="L145" i="6"/>
  <c r="L146" i="6" s="1"/>
  <c r="J146" i="6"/>
  <c r="AB18" i="6" s="1"/>
  <c r="I146" i="6"/>
  <c r="AA18" i="6" s="1"/>
  <c r="I128" i="105"/>
  <c r="A93" i="6"/>
  <c r="A99" i="6"/>
  <c r="A105" i="6"/>
  <c r="A109" i="6"/>
  <c r="A110" i="6"/>
  <c r="A111" i="6"/>
  <c r="A112" i="6"/>
  <c r="A106" i="6"/>
  <c r="A107" i="6"/>
  <c r="A108" i="6"/>
  <c r="A100" i="6"/>
  <c r="A101" i="6"/>
  <c r="A102" i="6"/>
  <c r="A103" i="6"/>
  <c r="A104" i="6"/>
  <c r="A94" i="6"/>
  <c r="A95" i="6"/>
  <c r="A96" i="6"/>
  <c r="A97" i="6"/>
  <c r="A98" i="6"/>
  <c r="I87" i="6"/>
  <c r="V12" i="6"/>
  <c r="V11" i="6"/>
  <c r="N146" i="6"/>
  <c r="O146" i="6"/>
  <c r="P146" i="6"/>
  <c r="Q146" i="6"/>
  <c r="R146" i="6"/>
  <c r="S146" i="6"/>
  <c r="T146" i="6"/>
  <c r="U146" i="6"/>
  <c r="W145" i="6"/>
  <c r="V145" i="6"/>
  <c r="N138" i="6"/>
  <c r="O138" i="6"/>
  <c r="P138" i="6"/>
  <c r="Q138" i="6"/>
  <c r="R138" i="6"/>
  <c r="S138" i="6"/>
  <c r="T138" i="6"/>
  <c r="U138" i="6"/>
  <c r="V129" i="6"/>
  <c r="W129" i="6"/>
  <c r="V130" i="6"/>
  <c r="W130" i="6"/>
  <c r="V131" i="6"/>
  <c r="W131" i="6"/>
  <c r="V132" i="6"/>
  <c r="W132" i="6"/>
  <c r="V133" i="6"/>
  <c r="W133" i="6"/>
  <c r="V134" i="6"/>
  <c r="W134" i="6"/>
  <c r="V135" i="6"/>
  <c r="W135" i="6"/>
  <c r="V136" i="6"/>
  <c r="W136" i="6"/>
  <c r="V137" i="6"/>
  <c r="W137" i="6"/>
  <c r="W128" i="6"/>
  <c r="V128" i="6"/>
  <c r="V120" i="6"/>
  <c r="W120" i="6"/>
  <c r="V121" i="6"/>
  <c r="W121" i="6"/>
  <c r="V122" i="6"/>
  <c r="W122" i="6"/>
  <c r="V123" i="6"/>
  <c r="W123" i="6"/>
  <c r="V124" i="6"/>
  <c r="W124" i="6"/>
  <c r="V125" i="6"/>
  <c r="W125" i="6"/>
  <c r="V126" i="6"/>
  <c r="W126" i="6"/>
  <c r="W119" i="6"/>
  <c r="V119" i="6"/>
  <c r="N113" i="6"/>
  <c r="O113" i="6"/>
  <c r="P113" i="6"/>
  <c r="Q113" i="6"/>
  <c r="R113" i="6"/>
  <c r="S113" i="6"/>
  <c r="T113" i="6"/>
  <c r="U113" i="6"/>
  <c r="V94" i="6"/>
  <c r="W94" i="6"/>
  <c r="V95" i="6"/>
  <c r="W95" i="6"/>
  <c r="V96" i="6"/>
  <c r="W96" i="6"/>
  <c r="V97" i="6"/>
  <c r="W97" i="6"/>
  <c r="V98" i="6"/>
  <c r="W98" i="6"/>
  <c r="V99" i="6"/>
  <c r="W99" i="6"/>
  <c r="V100" i="6"/>
  <c r="W100" i="6"/>
  <c r="V101" i="6"/>
  <c r="W101" i="6"/>
  <c r="V102" i="6"/>
  <c r="W102" i="6"/>
  <c r="V103" i="6"/>
  <c r="W103" i="6"/>
  <c r="V104" i="6"/>
  <c r="W104" i="6"/>
  <c r="V105" i="6"/>
  <c r="W105" i="6"/>
  <c r="V106" i="6"/>
  <c r="W106" i="6"/>
  <c r="V107" i="6"/>
  <c r="W107" i="6"/>
  <c r="V108" i="6"/>
  <c r="W108" i="6"/>
  <c r="V109" i="6"/>
  <c r="W109" i="6"/>
  <c r="V110" i="6"/>
  <c r="W110" i="6"/>
  <c r="V111" i="6"/>
  <c r="W111" i="6"/>
  <c r="V112" i="6"/>
  <c r="W112" i="6"/>
  <c r="W93" i="6"/>
  <c r="V93" i="6"/>
  <c r="N87" i="6"/>
  <c r="O87" i="6"/>
  <c r="P87" i="6"/>
  <c r="Q87" i="6"/>
  <c r="R87" i="6"/>
  <c r="S87" i="6"/>
  <c r="T87" i="6"/>
  <c r="U87" i="6"/>
  <c r="V80" i="6"/>
  <c r="W80" i="6"/>
  <c r="V81" i="6"/>
  <c r="W81" i="6"/>
  <c r="V82" i="6"/>
  <c r="W82" i="6"/>
  <c r="V83" i="6"/>
  <c r="W83" i="6"/>
  <c r="V84" i="6"/>
  <c r="W84" i="6"/>
  <c r="V85" i="6"/>
  <c r="W85" i="6"/>
  <c r="V86" i="6"/>
  <c r="W86" i="6"/>
  <c r="W79" i="6"/>
  <c r="V79" i="6"/>
  <c r="N73" i="6"/>
  <c r="O73" i="6"/>
  <c r="P73" i="6"/>
  <c r="Q73" i="6"/>
  <c r="R73" i="6"/>
  <c r="S73" i="6"/>
  <c r="T73" i="6"/>
  <c r="U73" i="6"/>
  <c r="V66" i="6"/>
  <c r="W66" i="6"/>
  <c r="V67" i="6"/>
  <c r="W67" i="6"/>
  <c r="V68" i="6"/>
  <c r="W68" i="6"/>
  <c r="V69" i="6"/>
  <c r="W69" i="6"/>
  <c r="V70" i="6"/>
  <c r="W70" i="6"/>
  <c r="V71" i="6"/>
  <c r="W71" i="6"/>
  <c r="V72" i="6"/>
  <c r="W72" i="6"/>
  <c r="W65" i="6"/>
  <c r="V65" i="6"/>
  <c r="N59" i="6"/>
  <c r="O59" i="6"/>
  <c r="P59" i="6"/>
  <c r="Q59" i="6"/>
  <c r="R59" i="6"/>
  <c r="S59" i="6"/>
  <c r="T59" i="6"/>
  <c r="U59" i="6"/>
  <c r="V45" i="6"/>
  <c r="W45" i="6"/>
  <c r="V46" i="6"/>
  <c r="W46" i="6"/>
  <c r="V47" i="6"/>
  <c r="W47" i="6"/>
  <c r="V48" i="6"/>
  <c r="W48" i="6"/>
  <c r="V49" i="6"/>
  <c r="W49" i="6"/>
  <c r="V50" i="6"/>
  <c r="W50" i="6"/>
  <c r="V51" i="6"/>
  <c r="W51" i="6"/>
  <c r="V52" i="6"/>
  <c r="W52" i="6"/>
  <c r="V53" i="6"/>
  <c r="W53" i="6"/>
  <c r="V54" i="6"/>
  <c r="W54" i="6"/>
  <c r="V55" i="6"/>
  <c r="W55" i="6"/>
  <c r="V56" i="6"/>
  <c r="W56" i="6"/>
  <c r="V57" i="6"/>
  <c r="W57" i="6"/>
  <c r="V58" i="6"/>
  <c r="W58" i="6"/>
  <c r="W44" i="6"/>
  <c r="V44" i="6"/>
  <c r="V28" i="6"/>
  <c r="N38" i="6"/>
  <c r="O38" i="6"/>
  <c r="P38" i="6"/>
  <c r="Q38" i="6"/>
  <c r="R38" i="6"/>
  <c r="S38" i="6"/>
  <c r="T38" i="6"/>
  <c r="U38" i="6"/>
  <c r="V29" i="6"/>
  <c r="W29" i="6"/>
  <c r="V30" i="6"/>
  <c r="W30" i="6"/>
  <c r="V31" i="6"/>
  <c r="W31" i="6"/>
  <c r="V32" i="6"/>
  <c r="W32" i="6"/>
  <c r="V33" i="6"/>
  <c r="W33" i="6"/>
  <c r="V34" i="6"/>
  <c r="W34" i="6"/>
  <c r="V35" i="6"/>
  <c r="W35" i="6"/>
  <c r="V36" i="6"/>
  <c r="W36" i="6"/>
  <c r="V37" i="6"/>
  <c r="W37" i="6"/>
  <c r="W28" i="6"/>
  <c r="N22" i="6"/>
  <c r="P22" i="6"/>
  <c r="Q22" i="6"/>
  <c r="R22" i="6"/>
  <c r="S22" i="6"/>
  <c r="T22" i="6"/>
  <c r="U22" i="6"/>
  <c r="W12" i="6"/>
  <c r="V13" i="6"/>
  <c r="W13" i="6"/>
  <c r="V14" i="6"/>
  <c r="W14" i="6"/>
  <c r="V15" i="6"/>
  <c r="W15" i="6"/>
  <c r="V16" i="6"/>
  <c r="W16" i="6"/>
  <c r="V17" i="6"/>
  <c r="W17" i="6"/>
  <c r="V18" i="6"/>
  <c r="W18" i="6"/>
  <c r="V19" i="6"/>
  <c r="W19" i="6"/>
  <c r="V20" i="6"/>
  <c r="W20" i="6"/>
  <c r="V21" i="6"/>
  <c r="W21" i="6"/>
  <c r="J65" i="105"/>
  <c r="I65" i="105"/>
  <c r="J118" i="105"/>
  <c r="J119" i="105"/>
  <c r="I127" i="105"/>
  <c r="I139" i="105" s="1"/>
  <c r="U139" i="6" l="1"/>
  <c r="U149" i="6" s="1"/>
  <c r="AB14" i="6"/>
  <c r="AB17" i="6"/>
  <c r="AA15" i="6"/>
  <c r="AB15" i="6"/>
  <c r="AA17" i="6"/>
  <c r="AB16" i="6"/>
  <c r="AA14" i="6"/>
  <c r="AA16" i="6"/>
  <c r="O22" i="6"/>
  <c r="O139" i="6" s="1"/>
  <c r="O149" i="6" s="1"/>
  <c r="W11" i="6"/>
  <c r="N139" i="6"/>
  <c r="N149" i="6" s="1"/>
  <c r="Q139" i="6"/>
  <c r="Q149" i="6" s="1"/>
  <c r="P139" i="6"/>
  <c r="P149" i="6" s="1"/>
  <c r="R139" i="6"/>
  <c r="R149" i="6" s="1"/>
  <c r="T139" i="6"/>
  <c r="T149" i="6" s="1"/>
  <c r="S139" i="6"/>
  <c r="S149" i="6" s="1"/>
  <c r="J126" i="105" l="1"/>
  <c r="J139" i="105" s="1"/>
  <c r="H44" i="105" l="1"/>
  <c r="J12" i="105"/>
  <c r="J13" i="105"/>
  <c r="J11" i="105"/>
  <c r="I12" i="105"/>
  <c r="I13" i="105"/>
  <c r="I11" i="105"/>
  <c r="C9" i="98"/>
  <c r="C8" i="98"/>
  <c r="E7" i="105" l="1"/>
  <c r="E6" i="105"/>
  <c r="D21" i="104"/>
  <c r="D20" i="104"/>
  <c r="C12" i="91"/>
  <c r="C15" i="91"/>
  <c r="C13" i="91"/>
  <c r="L11" i="105" l="1"/>
  <c r="H28" i="105" s="1"/>
  <c r="J28" i="105" l="1"/>
  <c r="I28" i="105"/>
  <c r="E15" i="11" l="1"/>
  <c r="E14" i="11"/>
  <c r="C15" i="11"/>
  <c r="C14" i="11"/>
  <c r="G104" i="105" l="1"/>
  <c r="G105" i="105"/>
  <c r="G106" i="105"/>
  <c r="G107" i="105"/>
  <c r="G108" i="105"/>
  <c r="G109" i="105"/>
  <c r="G110" i="105"/>
  <c r="G94" i="105"/>
  <c r="G95" i="105"/>
  <c r="G96" i="105"/>
  <c r="G97" i="105"/>
  <c r="G98" i="105"/>
  <c r="G99" i="105"/>
  <c r="G100" i="105"/>
  <c r="G101" i="105"/>
  <c r="I101" i="105" s="1"/>
  <c r="G102" i="105"/>
  <c r="I102" i="105" s="1"/>
  <c r="G103" i="105"/>
  <c r="G93" i="105"/>
  <c r="E94" i="105"/>
  <c r="E95" i="105"/>
  <c r="E96" i="105"/>
  <c r="E97" i="105"/>
  <c r="E98" i="105"/>
  <c r="E99" i="105"/>
  <c r="E100" i="105"/>
  <c r="E101" i="105"/>
  <c r="E102" i="105"/>
  <c r="E103" i="105"/>
  <c r="E104" i="105"/>
  <c r="E105" i="105"/>
  <c r="E106" i="105"/>
  <c r="E107" i="105"/>
  <c r="E108" i="105"/>
  <c r="E109" i="105"/>
  <c r="E110" i="105"/>
  <c r="D94" i="105"/>
  <c r="D95" i="105"/>
  <c r="D96" i="105"/>
  <c r="D97" i="105"/>
  <c r="D98" i="105"/>
  <c r="D99" i="105"/>
  <c r="D100" i="105"/>
  <c r="D101" i="105"/>
  <c r="D102" i="105"/>
  <c r="D103" i="105"/>
  <c r="D104" i="105"/>
  <c r="D105" i="105"/>
  <c r="D106" i="105"/>
  <c r="D107" i="105"/>
  <c r="D108" i="105"/>
  <c r="D109" i="105"/>
  <c r="D110" i="105"/>
  <c r="B105" i="105"/>
  <c r="B106" i="105"/>
  <c r="B107" i="105"/>
  <c r="B108" i="105"/>
  <c r="B109" i="105"/>
  <c r="B110" i="105"/>
  <c r="B94" i="105"/>
  <c r="B95" i="105"/>
  <c r="B96" i="105"/>
  <c r="B97" i="105"/>
  <c r="B98" i="105"/>
  <c r="B99" i="105"/>
  <c r="B100" i="105"/>
  <c r="B101" i="105"/>
  <c r="B102" i="105"/>
  <c r="B103" i="105"/>
  <c r="B104" i="105"/>
  <c r="A105" i="105"/>
  <c r="A106" i="105"/>
  <c r="A107" i="105"/>
  <c r="A108" i="105"/>
  <c r="A109" i="105"/>
  <c r="A110" i="105"/>
  <c r="A104" i="105"/>
  <c r="A94" i="105"/>
  <c r="A95" i="105"/>
  <c r="A96" i="105"/>
  <c r="A97" i="105"/>
  <c r="A98" i="105"/>
  <c r="A99" i="105"/>
  <c r="A100" i="105"/>
  <c r="A101" i="105"/>
  <c r="A102" i="105"/>
  <c r="A103" i="105"/>
  <c r="E93" i="105"/>
  <c r="D93" i="105"/>
  <c r="B93" i="105"/>
  <c r="A93" i="105"/>
  <c r="C47" i="91" l="1"/>
  <c r="I94" i="105"/>
  <c r="J94" i="105"/>
  <c r="J97" i="105"/>
  <c r="I97" i="105"/>
  <c r="T97" i="105" s="1"/>
  <c r="I100" i="105"/>
  <c r="T100" i="105" s="1"/>
  <c r="J100" i="105"/>
  <c r="U100" i="105" s="1"/>
  <c r="J99" i="105"/>
  <c r="C43" i="91" s="1"/>
  <c r="I99" i="105"/>
  <c r="J98" i="105"/>
  <c r="I98" i="105"/>
  <c r="J93" i="105"/>
  <c r="U93" i="105" s="1"/>
  <c r="I93" i="105"/>
  <c r="T93" i="105" s="1"/>
  <c r="I96" i="105"/>
  <c r="T96" i="105" s="1"/>
  <c r="J96" i="105"/>
  <c r="J103" i="105"/>
  <c r="C63" i="91" s="1"/>
  <c r="I103" i="105"/>
  <c r="I95" i="105"/>
  <c r="J95" i="105"/>
  <c r="J104" i="105"/>
  <c r="I104" i="105"/>
  <c r="U136" i="105"/>
  <c r="T136" i="105"/>
  <c r="L136" i="105"/>
  <c r="U135" i="105"/>
  <c r="T135" i="105"/>
  <c r="L135" i="105"/>
  <c r="U137" i="105"/>
  <c r="T137" i="105"/>
  <c r="L137" i="105"/>
  <c r="U138" i="105"/>
  <c r="T138" i="105"/>
  <c r="L138" i="105"/>
  <c r="U134" i="105"/>
  <c r="T134" i="105"/>
  <c r="L134" i="105"/>
  <c r="U133" i="105"/>
  <c r="T133" i="105"/>
  <c r="L133" i="105"/>
  <c r="U132" i="105"/>
  <c r="T132" i="105"/>
  <c r="L132" i="105"/>
  <c r="U131" i="105"/>
  <c r="T131" i="105"/>
  <c r="L131" i="105"/>
  <c r="U130" i="105"/>
  <c r="T130" i="105"/>
  <c r="L130" i="105"/>
  <c r="U129" i="105"/>
  <c r="T129" i="105"/>
  <c r="L129" i="105"/>
  <c r="U128" i="105"/>
  <c r="T128" i="105"/>
  <c r="L128" i="105"/>
  <c r="U127" i="105"/>
  <c r="T127" i="105"/>
  <c r="L127" i="105"/>
  <c r="U126" i="105"/>
  <c r="T126" i="105"/>
  <c r="L126" i="105"/>
  <c r="U124" i="105"/>
  <c r="T124" i="105"/>
  <c r="L124" i="105"/>
  <c r="U123" i="105"/>
  <c r="T123" i="105"/>
  <c r="L123" i="105"/>
  <c r="U122" i="105"/>
  <c r="T122" i="105"/>
  <c r="L122" i="105"/>
  <c r="U121" i="105"/>
  <c r="T121" i="105"/>
  <c r="L121" i="105"/>
  <c r="U120" i="105"/>
  <c r="T120" i="105"/>
  <c r="L120" i="105"/>
  <c r="U119" i="105"/>
  <c r="T119" i="105"/>
  <c r="L119" i="105"/>
  <c r="U118" i="105"/>
  <c r="T118" i="105"/>
  <c r="L118" i="105"/>
  <c r="U117" i="105"/>
  <c r="T117" i="105"/>
  <c r="L117" i="105"/>
  <c r="U110" i="105"/>
  <c r="T110" i="105"/>
  <c r="L110" i="105"/>
  <c r="U109" i="105"/>
  <c r="T109" i="105"/>
  <c r="L109" i="105"/>
  <c r="U108" i="105"/>
  <c r="T108" i="105"/>
  <c r="L108" i="105"/>
  <c r="U107" i="105"/>
  <c r="T107" i="105"/>
  <c r="L107" i="105"/>
  <c r="U106" i="105"/>
  <c r="T106" i="105"/>
  <c r="L106" i="105"/>
  <c r="U105" i="105"/>
  <c r="T105" i="105"/>
  <c r="L105" i="105"/>
  <c r="U104" i="105"/>
  <c r="T104" i="105"/>
  <c r="U102" i="105"/>
  <c r="U101" i="105"/>
  <c r="U98" i="105"/>
  <c r="T98" i="105"/>
  <c r="L98" i="105"/>
  <c r="U97" i="105"/>
  <c r="U95" i="105"/>
  <c r="T95" i="105"/>
  <c r="L95" i="105"/>
  <c r="U94" i="105"/>
  <c r="T94" i="105"/>
  <c r="L94" i="105"/>
  <c r="L93" i="105"/>
  <c r="G92" i="105"/>
  <c r="J87" i="105"/>
  <c r="I87" i="105"/>
  <c r="U86" i="105"/>
  <c r="T86" i="105"/>
  <c r="L86" i="105"/>
  <c r="U85" i="105"/>
  <c r="T85" i="105"/>
  <c r="L85" i="105"/>
  <c r="U84" i="105"/>
  <c r="T84" i="105"/>
  <c r="L84" i="105"/>
  <c r="U83" i="105"/>
  <c r="T83" i="105"/>
  <c r="L83" i="105"/>
  <c r="U82" i="105"/>
  <c r="T82" i="105"/>
  <c r="L82" i="105"/>
  <c r="U81" i="105"/>
  <c r="T81" i="105"/>
  <c r="L81" i="105"/>
  <c r="U80" i="105"/>
  <c r="T80" i="105"/>
  <c r="L80" i="105"/>
  <c r="U79" i="105"/>
  <c r="T79" i="105"/>
  <c r="L79" i="105"/>
  <c r="J73" i="105"/>
  <c r="I73" i="105"/>
  <c r="U72" i="105"/>
  <c r="T72" i="105"/>
  <c r="L72" i="105"/>
  <c r="U71" i="105"/>
  <c r="T71" i="105"/>
  <c r="L71" i="105"/>
  <c r="U70" i="105"/>
  <c r="T70" i="105"/>
  <c r="L70" i="105"/>
  <c r="U69" i="105"/>
  <c r="T69" i="105"/>
  <c r="L69" i="105"/>
  <c r="U68" i="105"/>
  <c r="T68" i="105"/>
  <c r="L68" i="105"/>
  <c r="U67" i="105"/>
  <c r="T67" i="105"/>
  <c r="L67" i="105"/>
  <c r="U66" i="105"/>
  <c r="T66" i="105"/>
  <c r="L66" i="105"/>
  <c r="U65" i="105"/>
  <c r="T65" i="105"/>
  <c r="L65" i="105"/>
  <c r="J59" i="105"/>
  <c r="I59" i="105"/>
  <c r="U58" i="105"/>
  <c r="T58" i="105"/>
  <c r="L58" i="105"/>
  <c r="U57" i="105"/>
  <c r="T57" i="105"/>
  <c r="L57" i="105"/>
  <c r="U56" i="105"/>
  <c r="T56" i="105"/>
  <c r="L56" i="105"/>
  <c r="U55" i="105"/>
  <c r="T55" i="105"/>
  <c r="L55" i="105"/>
  <c r="U54" i="105"/>
  <c r="T54" i="105"/>
  <c r="L54" i="105"/>
  <c r="U53" i="105"/>
  <c r="T53" i="105"/>
  <c r="L53" i="105"/>
  <c r="U52" i="105"/>
  <c r="T52" i="105"/>
  <c r="L52" i="105"/>
  <c r="U51" i="105"/>
  <c r="T51" i="105"/>
  <c r="L51" i="105"/>
  <c r="U50" i="105"/>
  <c r="T50" i="105"/>
  <c r="L50" i="105"/>
  <c r="U49" i="105"/>
  <c r="T49" i="105"/>
  <c r="L49" i="105"/>
  <c r="U48" i="105"/>
  <c r="T48" i="105"/>
  <c r="L48" i="105"/>
  <c r="U47" i="105"/>
  <c r="T47" i="105"/>
  <c r="L47" i="105"/>
  <c r="U46" i="105"/>
  <c r="T46" i="105"/>
  <c r="L46" i="105"/>
  <c r="U45" i="105"/>
  <c r="T45" i="105"/>
  <c r="L45" i="105"/>
  <c r="U44" i="105"/>
  <c r="T44" i="105"/>
  <c r="L44" i="105"/>
  <c r="U37" i="105"/>
  <c r="T37" i="105"/>
  <c r="L37" i="105"/>
  <c r="U36" i="105"/>
  <c r="T36" i="105"/>
  <c r="L36" i="105"/>
  <c r="U35" i="105"/>
  <c r="T35" i="105"/>
  <c r="L35" i="105"/>
  <c r="U34" i="105"/>
  <c r="T34" i="105"/>
  <c r="L34" i="105"/>
  <c r="U33" i="105"/>
  <c r="T33" i="105"/>
  <c r="L33" i="105"/>
  <c r="U32" i="105"/>
  <c r="T32" i="105"/>
  <c r="L32" i="105"/>
  <c r="U31" i="105"/>
  <c r="T31" i="105"/>
  <c r="L31" i="105"/>
  <c r="U28" i="105"/>
  <c r="T28" i="105"/>
  <c r="L28" i="105"/>
  <c r="X25" i="105"/>
  <c r="X27" i="105" s="1"/>
  <c r="J22" i="105"/>
  <c r="I22" i="105"/>
  <c r="U21" i="105"/>
  <c r="T21" i="105"/>
  <c r="L21" i="105"/>
  <c r="U20" i="105"/>
  <c r="T20" i="105"/>
  <c r="L20" i="105"/>
  <c r="U19" i="105"/>
  <c r="T19" i="105"/>
  <c r="L19" i="105"/>
  <c r="U18" i="105"/>
  <c r="T18" i="105"/>
  <c r="L18" i="105"/>
  <c r="U17" i="105"/>
  <c r="T17" i="105"/>
  <c r="L17" i="105"/>
  <c r="U16" i="105"/>
  <c r="T16" i="105"/>
  <c r="L16" i="105"/>
  <c r="U15" i="105"/>
  <c r="T15" i="105"/>
  <c r="L15" i="105"/>
  <c r="U14" i="105"/>
  <c r="T14" i="105"/>
  <c r="L14" i="105"/>
  <c r="U13" i="105"/>
  <c r="T13" i="105"/>
  <c r="L13" i="105"/>
  <c r="H30" i="105" s="1"/>
  <c r="U12" i="105"/>
  <c r="T12" i="105"/>
  <c r="L12" i="105"/>
  <c r="H29" i="105" s="1"/>
  <c r="U11" i="105"/>
  <c r="T11" i="105"/>
  <c r="Q7" i="105"/>
  <c r="Q6" i="105"/>
  <c r="P6" i="105"/>
  <c r="O6" i="105"/>
  <c r="L104" i="105" l="1"/>
  <c r="C57" i="91"/>
  <c r="C37" i="91"/>
  <c r="J111" i="105"/>
  <c r="U99" i="105"/>
  <c r="C27" i="91"/>
  <c r="L96" i="105"/>
  <c r="C33" i="91"/>
  <c r="L97" i="105"/>
  <c r="U103" i="105"/>
  <c r="U111" i="105" s="1"/>
  <c r="U96" i="105"/>
  <c r="L99" i="105"/>
  <c r="L103" i="105"/>
  <c r="I29" i="105"/>
  <c r="J29" i="105"/>
  <c r="T99" i="105"/>
  <c r="Y16" i="105" s="1"/>
  <c r="T103" i="105"/>
  <c r="Y14" i="105" s="1"/>
  <c r="L100" i="105"/>
  <c r="I30" i="105"/>
  <c r="T30" i="105" s="1"/>
  <c r="J30" i="105"/>
  <c r="Y15" i="105"/>
  <c r="Z15" i="105"/>
  <c r="T22" i="105"/>
  <c r="Y8" i="105" s="1"/>
  <c r="U139" i="105"/>
  <c r="Z13" i="105" s="1"/>
  <c r="O7" i="105"/>
  <c r="L102" i="105"/>
  <c r="T102" i="105"/>
  <c r="T101" i="105"/>
  <c r="Y17" i="105" s="1"/>
  <c r="I111" i="105"/>
  <c r="L101" i="105"/>
  <c r="L59" i="105"/>
  <c r="L87" i="105"/>
  <c r="T87" i="105"/>
  <c r="Y12" i="105" s="1"/>
  <c r="P7" i="105"/>
  <c r="U87" i="105"/>
  <c r="Z12" i="105" s="1"/>
  <c r="L139" i="105"/>
  <c r="T139" i="105"/>
  <c r="Y13" i="105" s="1"/>
  <c r="T73" i="105"/>
  <c r="Y11" i="105" s="1"/>
  <c r="U73" i="105"/>
  <c r="Z11" i="105" s="1"/>
  <c r="L73" i="105"/>
  <c r="T59" i="105"/>
  <c r="Y10" i="105" s="1"/>
  <c r="U59" i="105"/>
  <c r="Z10" i="105" s="1"/>
  <c r="L22" i="105"/>
  <c r="U22" i="105"/>
  <c r="Z8" i="105" s="1"/>
  <c r="Z17" i="105"/>
  <c r="Z16" i="105"/>
  <c r="Z14" i="105" l="1"/>
  <c r="Z21" i="105" s="1"/>
  <c r="H22" i="92" s="1"/>
  <c r="L29" i="105"/>
  <c r="U29" i="105"/>
  <c r="J38" i="105"/>
  <c r="J140" i="105" s="1"/>
  <c r="T29" i="105"/>
  <c r="T38" i="105" s="1"/>
  <c r="Y9" i="105" s="1"/>
  <c r="I38" i="105"/>
  <c r="I140" i="105" s="1"/>
  <c r="U30" i="105"/>
  <c r="L30" i="105"/>
  <c r="X15" i="105"/>
  <c r="X11" i="105"/>
  <c r="L111" i="105"/>
  <c r="X10" i="105"/>
  <c r="T111" i="105"/>
  <c r="X13" i="105"/>
  <c r="X8" i="105"/>
  <c r="X12" i="105"/>
  <c r="X17" i="105"/>
  <c r="X16" i="105"/>
  <c r="Y21" i="105"/>
  <c r="AA25" i="105" s="1"/>
  <c r="X14" i="105" l="1"/>
  <c r="T140" i="105"/>
  <c r="L38" i="105"/>
  <c r="H146" i="105" s="1"/>
  <c r="U38" i="105"/>
  <c r="E22" i="92"/>
  <c r="X21" i="105"/>
  <c r="E22" i="1"/>
  <c r="C22" i="1"/>
  <c r="C47" i="11"/>
  <c r="C46" i="11"/>
  <c r="C38" i="11"/>
  <c r="J146" i="105" l="1"/>
  <c r="I146" i="105"/>
  <c r="I147" i="105" s="1"/>
  <c r="L140" i="105"/>
  <c r="Z9" i="105"/>
  <c r="U140" i="105"/>
  <c r="Y18" i="105" l="1"/>
  <c r="Y20" i="105" s="1"/>
  <c r="C17" i="91"/>
  <c r="J150" i="105"/>
  <c r="T146" i="105"/>
  <c r="T147" i="105" s="1"/>
  <c r="T150" i="105" s="1"/>
  <c r="L146" i="105"/>
  <c r="L147" i="105" s="1"/>
  <c r="L150" i="105" s="1"/>
  <c r="J147" i="105"/>
  <c r="Y19" i="105"/>
  <c r="Y27" i="105" s="1"/>
  <c r="E21" i="92"/>
  <c r="AA26" i="105"/>
  <c r="X9" i="105"/>
  <c r="C1" i="103"/>
  <c r="C8" i="1" l="1"/>
  <c r="C8" i="116"/>
  <c r="F13" i="116" s="1"/>
  <c r="C8" i="115"/>
  <c r="F13" i="115" s="1"/>
  <c r="C8" i="117"/>
  <c r="F13" i="117" s="1"/>
  <c r="C8" i="114"/>
  <c r="F13" i="114" s="1"/>
  <c r="C8" i="113"/>
  <c r="F13" i="113" s="1"/>
  <c r="C8" i="112"/>
  <c r="F13" i="112" s="1"/>
  <c r="C8" i="118"/>
  <c r="F13" i="118" s="1"/>
  <c r="C8" i="111"/>
  <c r="F13" i="111" s="1"/>
  <c r="C8" i="110"/>
  <c r="F13" i="110" s="1"/>
  <c r="C8" i="109"/>
  <c r="F13" i="109" s="1"/>
  <c r="C8" i="108"/>
  <c r="F13" i="108" s="1"/>
  <c r="E20" i="92"/>
  <c r="E23" i="92" s="1"/>
  <c r="K150" i="105"/>
  <c r="C23" i="91"/>
  <c r="Z18" i="105"/>
  <c r="U146" i="105"/>
  <c r="U147" i="105" s="1"/>
  <c r="U150" i="105" s="1"/>
  <c r="X18" i="105" l="1"/>
  <c r="Z20" i="105"/>
  <c r="Z19" i="105"/>
  <c r="AA27" i="105"/>
  <c r="Z25" i="105" s="1"/>
  <c r="Y26" i="105"/>
  <c r="Y25" i="105"/>
  <c r="H20" i="92" l="1"/>
  <c r="H25" i="92" s="1"/>
  <c r="X19" i="105"/>
  <c r="X22" i="105"/>
  <c r="H21" i="92"/>
  <c r="X20" i="105"/>
  <c r="Z26" i="105"/>
  <c r="Z27" i="105" s="1"/>
  <c r="A27" i="103" l="1"/>
  <c r="A23" i="103"/>
  <c r="A24" i="103"/>
  <c r="A25" i="103"/>
  <c r="A26" i="103"/>
  <c r="A22" i="103"/>
  <c r="A21" i="103"/>
  <c r="A20" i="103"/>
  <c r="A19" i="103"/>
  <c r="A18" i="103"/>
  <c r="A17" i="103"/>
  <c r="C30" i="11"/>
  <c r="L8" i="121" s="1"/>
  <c r="E7" i="6" l="1"/>
  <c r="B7" i="21"/>
  <c r="B7" i="103"/>
  <c r="AA64" i="103"/>
  <c r="Y64" i="103"/>
  <c r="W64" i="103"/>
  <c r="U64" i="103"/>
  <c r="S64" i="103"/>
  <c r="Q64" i="103"/>
  <c r="O64" i="103"/>
  <c r="M64" i="103"/>
  <c r="K64" i="103"/>
  <c r="I64" i="103"/>
  <c r="G64" i="103"/>
  <c r="AB63" i="103"/>
  <c r="Z63" i="103"/>
  <c r="X63" i="103"/>
  <c r="V63" i="103"/>
  <c r="T63" i="103"/>
  <c r="R63" i="103"/>
  <c r="P63" i="103"/>
  <c r="N63" i="103"/>
  <c r="L63" i="103"/>
  <c r="J63" i="103"/>
  <c r="H63" i="103"/>
  <c r="F63" i="103"/>
  <c r="AB62" i="103"/>
  <c r="Z62" i="103"/>
  <c r="X62" i="103"/>
  <c r="V62" i="103"/>
  <c r="T62" i="103"/>
  <c r="R62" i="103"/>
  <c r="P62" i="103"/>
  <c r="N62" i="103"/>
  <c r="L62" i="103"/>
  <c r="J62" i="103"/>
  <c r="H62" i="103"/>
  <c r="F62" i="103"/>
  <c r="F57" i="103"/>
  <c r="AA50" i="103"/>
  <c r="Y50" i="103"/>
  <c r="W50" i="103"/>
  <c r="U50" i="103"/>
  <c r="S50" i="103"/>
  <c r="Q50" i="103"/>
  <c r="O50" i="103"/>
  <c r="M50" i="103"/>
  <c r="K50" i="103"/>
  <c r="I50" i="103"/>
  <c r="G50" i="103"/>
  <c r="AA49" i="103"/>
  <c r="Y49" i="103"/>
  <c r="W49" i="103"/>
  <c r="U49" i="103"/>
  <c r="S49" i="103"/>
  <c r="Q49" i="103"/>
  <c r="O49" i="103"/>
  <c r="M49" i="103"/>
  <c r="K49" i="103"/>
  <c r="I49" i="103"/>
  <c r="G49" i="103"/>
  <c r="AB48" i="103"/>
  <c r="Z48" i="103"/>
  <c r="X48" i="103"/>
  <c r="V48" i="103"/>
  <c r="T48" i="103"/>
  <c r="R48" i="103"/>
  <c r="P48" i="103"/>
  <c r="N48" i="103"/>
  <c r="L48" i="103"/>
  <c r="J48" i="103"/>
  <c r="H48" i="103"/>
  <c r="G48" i="103"/>
  <c r="F48" i="103"/>
  <c r="F51" i="103" s="1"/>
  <c r="C47" i="103"/>
  <c r="C46" i="103"/>
  <c r="C45" i="103"/>
  <c r="C44" i="103"/>
  <c r="C43" i="103"/>
  <c r="C42" i="103"/>
  <c r="C41" i="103"/>
  <c r="C40" i="103"/>
  <c r="C39" i="103"/>
  <c r="C38" i="103"/>
  <c r="C37" i="103"/>
  <c r="F35" i="103"/>
  <c r="F34" i="103"/>
  <c r="AB28" i="103"/>
  <c r="Z28" i="103"/>
  <c r="X28" i="103"/>
  <c r="V28" i="103"/>
  <c r="U70" i="103"/>
  <c r="T28" i="103"/>
  <c r="R28" i="103"/>
  <c r="P28" i="103"/>
  <c r="N28" i="103"/>
  <c r="L28" i="103"/>
  <c r="J28" i="103"/>
  <c r="H28" i="103"/>
  <c r="F28" i="103"/>
  <c r="F31" i="103" s="1"/>
  <c r="E28" i="103"/>
  <c r="E70" i="103" s="1"/>
  <c r="C27" i="103"/>
  <c r="A47" i="103"/>
  <c r="C26" i="103"/>
  <c r="A46" i="103"/>
  <c r="C25" i="103"/>
  <c r="A45" i="103"/>
  <c r="C24" i="103"/>
  <c r="A44" i="103"/>
  <c r="C23" i="103"/>
  <c r="A43" i="103"/>
  <c r="C22" i="103"/>
  <c r="C21" i="103"/>
  <c r="C20" i="103"/>
  <c r="C19" i="103"/>
  <c r="C18" i="103"/>
  <c r="C17" i="103"/>
  <c r="H14" i="103"/>
  <c r="C22" i="108" s="1"/>
  <c r="C48" i="103" l="1"/>
  <c r="H31" i="103"/>
  <c r="M70" i="103"/>
  <c r="H51" i="103"/>
  <c r="J51" i="103" s="1"/>
  <c r="L51" i="103" s="1"/>
  <c r="N51" i="103" s="1"/>
  <c r="P51" i="103" s="1"/>
  <c r="R51" i="103" s="1"/>
  <c r="T51" i="103" s="1"/>
  <c r="V51" i="103" s="1"/>
  <c r="X51" i="103" s="1"/>
  <c r="Z51" i="103" s="1"/>
  <c r="AB51" i="103" s="1"/>
  <c r="J14" i="103"/>
  <c r="H15" i="103"/>
  <c r="C63" i="103"/>
  <c r="D63" i="103" s="1"/>
  <c r="O70" i="103"/>
  <c r="S70" i="103"/>
  <c r="C28" i="103"/>
  <c r="C62" i="103"/>
  <c r="D62" i="103" s="1"/>
  <c r="G70" i="103"/>
  <c r="W70" i="103"/>
  <c r="Q70" i="103"/>
  <c r="I70" i="103"/>
  <c r="Y70" i="103"/>
  <c r="K70" i="103"/>
  <c r="AA70" i="103"/>
  <c r="H34" i="103"/>
  <c r="J34" i="103" l="1"/>
  <c r="C22" i="109"/>
  <c r="H35" i="103"/>
  <c r="E22" i="108"/>
  <c r="A35" i="108" s="1"/>
  <c r="J31" i="103"/>
  <c r="L31" i="103" s="1"/>
  <c r="N31" i="103" s="1"/>
  <c r="P31" i="103" s="1"/>
  <c r="R31" i="103" s="1"/>
  <c r="T31" i="103" s="1"/>
  <c r="V31" i="103" s="1"/>
  <c r="X31" i="103" s="1"/>
  <c r="Z31" i="103" s="1"/>
  <c r="AB31" i="103" s="1"/>
  <c r="H57" i="103"/>
  <c r="J15" i="103"/>
  <c r="L14" i="103"/>
  <c r="C22" i="110" s="1"/>
  <c r="J35" i="103" l="1"/>
  <c r="E22" i="109"/>
  <c r="A35" i="109"/>
  <c r="J57" i="103"/>
  <c r="N14" i="103"/>
  <c r="L15" i="103"/>
  <c r="L34" i="103"/>
  <c r="L35" i="103" l="1"/>
  <c r="E22" i="110"/>
  <c r="A35" i="110" s="1"/>
  <c r="N34" i="103"/>
  <c r="C22" i="111"/>
  <c r="L57" i="103"/>
  <c r="P14" i="103"/>
  <c r="N15" i="103"/>
  <c r="P34" i="103" l="1"/>
  <c r="C22" i="112"/>
  <c r="N35" i="103"/>
  <c r="E22" i="111"/>
  <c r="A35" i="111"/>
  <c r="N57" i="103"/>
  <c r="R14" i="103"/>
  <c r="P15" i="103"/>
  <c r="R34" i="103" l="1"/>
  <c r="C22" i="113"/>
  <c r="P57" i="103"/>
  <c r="E22" i="112"/>
  <c r="A35" i="112"/>
  <c r="P35" i="103"/>
  <c r="T14" i="103"/>
  <c r="C22" i="114" s="1"/>
  <c r="R15" i="103"/>
  <c r="R35" i="103" l="1"/>
  <c r="E22" i="113"/>
  <c r="A35" i="113"/>
  <c r="R57" i="103"/>
  <c r="V14" i="103"/>
  <c r="T15" i="103"/>
  <c r="T34" i="103"/>
  <c r="T35" i="103" l="1"/>
  <c r="E22" i="114"/>
  <c r="A35" i="114" s="1"/>
  <c r="V34" i="103"/>
  <c r="C22" i="115"/>
  <c r="T57" i="103"/>
  <c r="X14" i="103"/>
  <c r="V15" i="103"/>
  <c r="X34" i="103" l="1"/>
  <c r="C22" i="116"/>
  <c r="V57" i="103"/>
  <c r="E22" i="115"/>
  <c r="A35" i="115" s="1"/>
  <c r="V35" i="103"/>
  <c r="Z14" i="103"/>
  <c r="X15" i="103"/>
  <c r="Z34" i="103" l="1"/>
  <c r="C22" i="117"/>
  <c r="X57" i="103"/>
  <c r="E22" i="116"/>
  <c r="A35" i="116"/>
  <c r="X35" i="103"/>
  <c r="AB14" i="103"/>
  <c r="Z15" i="103"/>
  <c r="AB15" i="103" l="1"/>
  <c r="E22" i="118" s="1"/>
  <c r="C22" i="118"/>
  <c r="A35" i="118" s="1"/>
  <c r="Z57" i="103"/>
  <c r="E22" i="117"/>
  <c r="A35" i="117"/>
  <c r="Z35" i="103"/>
  <c r="AB34" i="103"/>
  <c r="AB57" i="103"/>
  <c r="AB35" i="103"/>
  <c r="A126" i="64" l="1"/>
  <c r="D125" i="64"/>
  <c r="A125" i="64"/>
  <c r="D124" i="64"/>
  <c r="A124" i="64"/>
  <c r="D123" i="64"/>
  <c r="A123" i="64"/>
  <c r="D122" i="64"/>
  <c r="A122" i="64"/>
  <c r="D121" i="64"/>
  <c r="A121" i="64"/>
  <c r="D3" i="64" l="1"/>
  <c r="D4" i="64"/>
  <c r="D5" i="64"/>
  <c r="D6" i="64"/>
  <c r="D7" i="64"/>
  <c r="D8" i="64"/>
  <c r="D9" i="64"/>
  <c r="D10" i="64"/>
  <c r="D11" i="64"/>
  <c r="D12" i="64"/>
  <c r="D13" i="64"/>
  <c r="D14" i="64"/>
  <c r="D15" i="64"/>
  <c r="D16" i="64"/>
  <c r="D17" i="64"/>
  <c r="D18" i="64"/>
  <c r="D19" i="64"/>
  <c r="D20" i="64"/>
  <c r="D21" i="64"/>
  <c r="D22" i="64"/>
  <c r="D23" i="64"/>
  <c r="D24" i="64"/>
  <c r="D25" i="64"/>
  <c r="D26" i="64"/>
  <c r="D27" i="64"/>
  <c r="D28" i="64"/>
  <c r="D29" i="64"/>
  <c r="D30" i="64"/>
  <c r="D31" i="64"/>
  <c r="D32" i="64"/>
  <c r="D33" i="64"/>
  <c r="D34" i="64"/>
  <c r="D35" i="64"/>
  <c r="D36" i="64"/>
  <c r="D37" i="64"/>
  <c r="D38" i="64"/>
  <c r="D39" i="64"/>
  <c r="D40" i="64"/>
  <c r="D41" i="64"/>
  <c r="D42" i="64"/>
  <c r="D43" i="64"/>
  <c r="D44" i="64"/>
  <c r="D45" i="64"/>
  <c r="D46" i="64"/>
  <c r="D47" i="64"/>
  <c r="D48" i="64"/>
  <c r="D49" i="64"/>
  <c r="D50" i="64"/>
  <c r="D51" i="64"/>
  <c r="D52" i="64"/>
  <c r="D53" i="64"/>
  <c r="D54" i="64"/>
  <c r="D55" i="64"/>
  <c r="D56" i="64"/>
  <c r="D57" i="64"/>
  <c r="D58" i="64"/>
  <c r="D59" i="64"/>
  <c r="D60" i="64"/>
  <c r="D61" i="64"/>
  <c r="D62" i="64"/>
  <c r="D63" i="64"/>
  <c r="D64" i="64"/>
  <c r="D65" i="64"/>
  <c r="D66" i="64"/>
  <c r="D67" i="64"/>
  <c r="D68" i="64"/>
  <c r="D69" i="64"/>
  <c r="D70" i="64"/>
  <c r="D71" i="64"/>
  <c r="D72" i="64"/>
  <c r="D73" i="64"/>
  <c r="D74" i="64"/>
  <c r="D75" i="64"/>
  <c r="D76" i="64"/>
  <c r="D77" i="64"/>
  <c r="D78" i="64"/>
  <c r="D79" i="64"/>
  <c r="D80" i="64"/>
  <c r="D81" i="64"/>
  <c r="D82" i="64"/>
  <c r="D83" i="64"/>
  <c r="D84" i="64"/>
  <c r="D85" i="64"/>
  <c r="D86" i="64"/>
  <c r="D87" i="64"/>
  <c r="D88" i="64"/>
  <c r="D89" i="64"/>
  <c r="D90" i="64"/>
  <c r="D91" i="64"/>
  <c r="D92" i="64"/>
  <c r="D93" i="64"/>
  <c r="D94" i="64"/>
  <c r="D95" i="64"/>
  <c r="D96" i="64"/>
  <c r="D97" i="64"/>
  <c r="D98" i="64"/>
  <c r="D99" i="64"/>
  <c r="D100" i="64"/>
  <c r="D101" i="64"/>
  <c r="D102" i="64"/>
  <c r="D103" i="64"/>
  <c r="D104" i="64"/>
  <c r="D105" i="64"/>
  <c r="D106" i="64"/>
  <c r="D107" i="64"/>
  <c r="D108" i="64"/>
  <c r="D109" i="64"/>
  <c r="D110" i="64"/>
  <c r="D111" i="64"/>
  <c r="D112" i="64"/>
  <c r="D113" i="64"/>
  <c r="D114" i="64"/>
  <c r="D115" i="64"/>
  <c r="D116" i="64"/>
  <c r="D117" i="64"/>
  <c r="D118" i="64"/>
  <c r="D119" i="64"/>
  <c r="D120" i="64"/>
  <c r="D127" i="64"/>
  <c r="D128" i="64"/>
  <c r="D129" i="64"/>
  <c r="D2" i="64"/>
  <c r="A62" i="64"/>
  <c r="A61" i="64" l="1"/>
  <c r="A8" i="64" l="1"/>
  <c r="A35" i="64"/>
  <c r="A17" i="64"/>
  <c r="A15" i="64"/>
  <c r="A37" i="64"/>
  <c r="A13" i="64"/>
  <c r="A3" i="64"/>
  <c r="A2" i="64"/>
  <c r="A12" i="64"/>
  <c r="A34" i="64"/>
  <c r="A28" i="64"/>
  <c r="A10" i="64"/>
  <c r="A9" i="64"/>
  <c r="A11" i="64"/>
  <c r="A21" i="64"/>
  <c r="A36" i="64"/>
  <c r="A18" i="64"/>
  <c r="A19" i="64"/>
  <c r="A16" i="64"/>
  <c r="A22" i="64"/>
  <c r="A31" i="64"/>
  <c r="A32" i="64"/>
  <c r="A24" i="64"/>
  <c r="A27" i="64"/>
  <c r="A26" i="64"/>
  <c r="A23" i="64"/>
  <c r="A29" i="64"/>
  <c r="A30" i="64"/>
  <c r="A25" i="64"/>
  <c r="A14" i="64"/>
  <c r="A20" i="64"/>
  <c r="A33" i="64"/>
  <c r="A7" i="64"/>
  <c r="A38" i="64"/>
  <c r="A5" i="64"/>
  <c r="A6" i="64"/>
  <c r="A39" i="64"/>
  <c r="A40" i="64"/>
  <c r="A41" i="64"/>
  <c r="A42" i="64"/>
  <c r="A43" i="64"/>
  <c r="A44" i="64"/>
  <c r="A45" i="64"/>
  <c r="A46" i="64"/>
  <c r="A47" i="64"/>
  <c r="A48" i="64"/>
  <c r="A51" i="64"/>
  <c r="A49" i="64"/>
  <c r="A50" i="64"/>
  <c r="A52" i="64"/>
  <c r="A57" i="64"/>
  <c r="A53" i="64"/>
  <c r="A54" i="64"/>
  <c r="A55" i="64"/>
  <c r="A56" i="64"/>
  <c r="A58" i="64"/>
  <c r="A60" i="64"/>
  <c r="A59" i="64"/>
  <c r="A70" i="64"/>
  <c r="A64" i="64"/>
  <c r="A65" i="64"/>
  <c r="A69" i="64"/>
  <c r="A67" i="64"/>
  <c r="A68" i="64"/>
  <c r="A66" i="64"/>
  <c r="A63" i="64"/>
  <c r="A71" i="64"/>
  <c r="A73" i="64"/>
  <c r="A74" i="64"/>
  <c r="A76" i="64"/>
  <c r="A75" i="64"/>
  <c r="A77" i="64"/>
  <c r="A81" i="64"/>
  <c r="A99" i="64"/>
  <c r="A119" i="64"/>
  <c r="A118" i="64"/>
  <c r="A83" i="64"/>
  <c r="A84" i="64"/>
  <c r="A88" i="64"/>
  <c r="A85" i="64"/>
  <c r="A78" i="64"/>
  <c r="A89" i="64"/>
  <c r="A107" i="64"/>
  <c r="A90" i="64"/>
  <c r="A108" i="64"/>
  <c r="A79" i="64"/>
  <c r="A91" i="64"/>
  <c r="A92" i="64"/>
  <c r="A93" i="64"/>
  <c r="A102" i="64"/>
  <c r="A95" i="64"/>
  <c r="A111" i="64"/>
  <c r="A94" i="64"/>
  <c r="A80" i="64"/>
  <c r="A72" i="64"/>
  <c r="A100" i="64"/>
  <c r="A112" i="64"/>
  <c r="A103" i="64"/>
  <c r="A113" i="64"/>
  <c r="A104" i="64"/>
  <c r="A82" i="64"/>
  <c r="A115" i="64"/>
  <c r="A105" i="64"/>
  <c r="A116" i="64"/>
  <c r="A106" i="64"/>
  <c r="A101" i="64"/>
  <c r="A96" i="64"/>
  <c r="A109" i="64"/>
  <c r="A97" i="64"/>
  <c r="A98" i="64"/>
  <c r="A114" i="64"/>
  <c r="A127" i="64"/>
  <c r="A128" i="64"/>
  <c r="A129" i="64"/>
  <c r="A110" i="64"/>
  <c r="A86" i="64"/>
  <c r="A87" i="64"/>
  <c r="A117" i="64"/>
  <c r="A120" i="64"/>
  <c r="A4" i="64"/>
  <c r="F39" i="104" l="1"/>
  <c r="F31" i="104"/>
  <c r="F38" i="104"/>
  <c r="F30" i="104"/>
  <c r="F27" i="104"/>
  <c r="F26" i="104"/>
  <c r="F33" i="104"/>
  <c r="F37" i="104"/>
  <c r="F29" i="104"/>
  <c r="F43" i="104"/>
  <c r="F34" i="104"/>
  <c r="F36" i="104"/>
  <c r="F28" i="104"/>
  <c r="F35" i="104"/>
  <c r="F42" i="104"/>
  <c r="F41" i="104"/>
  <c r="F25" i="104"/>
  <c r="F40" i="104"/>
  <c r="F32" i="104"/>
  <c r="W138" i="6"/>
  <c r="D7" i="68"/>
  <c r="I138" i="6" l="1"/>
  <c r="AA13" i="6" s="1"/>
  <c r="J138" i="6"/>
  <c r="AB13" i="6" s="1"/>
  <c r="J113" i="6"/>
  <c r="I113" i="6"/>
  <c r="I73" i="6"/>
  <c r="AA11" i="6" s="1"/>
  <c r="J87" i="6"/>
  <c r="AB12" i="6" s="1"/>
  <c r="AA12" i="6"/>
  <c r="C55" i="96" l="1"/>
  <c r="C56" i="96" s="1"/>
  <c r="C57" i="96" s="1"/>
  <c r="D41" i="96"/>
  <c r="D40" i="96"/>
  <c r="H14" i="96"/>
  <c r="J16" i="92"/>
  <c r="E9" i="92"/>
  <c r="Z25" i="6"/>
  <c r="Z27" i="6" s="1"/>
  <c r="E25" i="92" l="1"/>
  <c r="M21" i="92" l="1"/>
  <c r="F27" i="89" l="1"/>
  <c r="F28" i="89" s="1"/>
  <c r="F29" i="89" s="1"/>
  <c r="F30" i="89" s="1"/>
  <c r="F31" i="89" s="1"/>
  <c r="F32" i="89" s="1"/>
  <c r="F27" i="88" l="1"/>
  <c r="F28" i="88" s="1"/>
  <c r="F29" i="88" s="1"/>
  <c r="F30" i="88" s="1"/>
  <c r="F31" i="88" s="1"/>
  <c r="F32" i="88" s="1"/>
  <c r="J146" i="86"/>
  <c r="W145" i="86" s="1"/>
  <c r="W146" i="86" s="1"/>
  <c r="J138" i="86"/>
  <c r="I138" i="86"/>
  <c r="T137" i="86"/>
  <c r="S137" i="86"/>
  <c r="K137" i="86"/>
  <c r="T136" i="86"/>
  <c r="S136" i="86"/>
  <c r="K136" i="86"/>
  <c r="T135" i="86"/>
  <c r="S135" i="86"/>
  <c r="K135" i="86"/>
  <c r="T134" i="86"/>
  <c r="S134" i="86"/>
  <c r="K134" i="86"/>
  <c r="T133" i="86"/>
  <c r="S133" i="86"/>
  <c r="K133" i="86"/>
  <c r="T132" i="86"/>
  <c r="S132" i="86"/>
  <c r="K132" i="86"/>
  <c r="T131" i="86"/>
  <c r="S131" i="86"/>
  <c r="K131" i="86"/>
  <c r="T130" i="86"/>
  <c r="S130" i="86"/>
  <c r="K130" i="86"/>
  <c r="T129" i="86"/>
  <c r="S129" i="86"/>
  <c r="K129" i="86"/>
  <c r="T128" i="86"/>
  <c r="S128" i="86"/>
  <c r="K128" i="86"/>
  <c r="T126" i="86"/>
  <c r="S126" i="86"/>
  <c r="K126" i="86"/>
  <c r="T125" i="86"/>
  <c r="S125" i="86"/>
  <c r="K125" i="86"/>
  <c r="T124" i="86"/>
  <c r="S124" i="86"/>
  <c r="K124" i="86"/>
  <c r="T123" i="86"/>
  <c r="S123" i="86"/>
  <c r="K123" i="86"/>
  <c r="T122" i="86"/>
  <c r="S122" i="86"/>
  <c r="K122" i="86"/>
  <c r="T121" i="86"/>
  <c r="S121" i="86"/>
  <c r="K121" i="86"/>
  <c r="T120" i="86"/>
  <c r="S120" i="86"/>
  <c r="K120" i="86"/>
  <c r="T119" i="86"/>
  <c r="S119" i="86"/>
  <c r="K119" i="86"/>
  <c r="T113" i="86"/>
  <c r="S113" i="86"/>
  <c r="J113" i="86"/>
  <c r="I113" i="86"/>
  <c r="T112" i="86"/>
  <c r="S112" i="86"/>
  <c r="K112" i="86"/>
  <c r="G112" i="86"/>
  <c r="E112" i="86"/>
  <c r="D112" i="86"/>
  <c r="B112" i="86"/>
  <c r="A112" i="86"/>
  <c r="T111" i="86"/>
  <c r="S111" i="86"/>
  <c r="K111" i="86"/>
  <c r="G111" i="86"/>
  <c r="E111" i="86"/>
  <c r="D111" i="86"/>
  <c r="B111" i="86"/>
  <c r="A111" i="86"/>
  <c r="T110" i="86"/>
  <c r="S110" i="86"/>
  <c r="K110" i="86"/>
  <c r="G110" i="86"/>
  <c r="E110" i="86"/>
  <c r="D110" i="86"/>
  <c r="B110" i="86"/>
  <c r="A110" i="86"/>
  <c r="T109" i="86"/>
  <c r="S109" i="86"/>
  <c r="K109" i="86"/>
  <c r="G109" i="86"/>
  <c r="E109" i="86"/>
  <c r="D109" i="86"/>
  <c r="B109" i="86"/>
  <c r="A109" i="86"/>
  <c r="T108" i="86"/>
  <c r="S108" i="86"/>
  <c r="K108" i="86"/>
  <c r="G108" i="86"/>
  <c r="E108" i="86"/>
  <c r="D108" i="86"/>
  <c r="B108" i="86"/>
  <c r="A108" i="86"/>
  <c r="T107" i="86"/>
  <c r="S107" i="86"/>
  <c r="K107" i="86"/>
  <c r="G107" i="86"/>
  <c r="E107" i="86"/>
  <c r="D107" i="86"/>
  <c r="B107" i="86"/>
  <c r="A107" i="86"/>
  <c r="T106" i="86"/>
  <c r="S106" i="86"/>
  <c r="K106" i="86"/>
  <c r="G106" i="86"/>
  <c r="E106" i="86"/>
  <c r="D106" i="86"/>
  <c r="B106" i="86"/>
  <c r="A106" i="86"/>
  <c r="T105" i="86"/>
  <c r="S105" i="86"/>
  <c r="K105" i="86"/>
  <c r="G105" i="86"/>
  <c r="E105" i="86"/>
  <c r="D105" i="86"/>
  <c r="B105" i="86"/>
  <c r="A105" i="86"/>
  <c r="T104" i="86"/>
  <c r="S104" i="86"/>
  <c r="K104" i="86"/>
  <c r="G104" i="86"/>
  <c r="E104" i="86"/>
  <c r="D104" i="86"/>
  <c r="B104" i="86"/>
  <c r="A104" i="86"/>
  <c r="T103" i="86"/>
  <c r="S103" i="86"/>
  <c r="K103" i="86"/>
  <c r="G103" i="86"/>
  <c r="E103" i="86"/>
  <c r="D103" i="86"/>
  <c r="B103" i="86"/>
  <c r="A103" i="86"/>
  <c r="T102" i="86"/>
  <c r="S102" i="86"/>
  <c r="K102" i="86"/>
  <c r="G102" i="86"/>
  <c r="E102" i="86"/>
  <c r="D102" i="86"/>
  <c r="B102" i="86"/>
  <c r="A102" i="86"/>
  <c r="T101" i="86"/>
  <c r="S101" i="86"/>
  <c r="K101" i="86"/>
  <c r="G101" i="86"/>
  <c r="E101" i="86"/>
  <c r="D101" i="86"/>
  <c r="B101" i="86"/>
  <c r="A101" i="86"/>
  <c r="T100" i="86"/>
  <c r="S100" i="86"/>
  <c r="K100" i="86"/>
  <c r="G100" i="86"/>
  <c r="E100" i="86"/>
  <c r="D100" i="86"/>
  <c r="B100" i="86"/>
  <c r="A100" i="86"/>
  <c r="T99" i="86"/>
  <c r="S99" i="86"/>
  <c r="K99" i="86"/>
  <c r="G99" i="86"/>
  <c r="E99" i="86"/>
  <c r="D99" i="86"/>
  <c r="B99" i="86"/>
  <c r="A99" i="86"/>
  <c r="T98" i="86"/>
  <c r="S98" i="86"/>
  <c r="K98" i="86"/>
  <c r="G98" i="86"/>
  <c r="E98" i="86"/>
  <c r="D98" i="86"/>
  <c r="B98" i="86"/>
  <c r="A98" i="86"/>
  <c r="T97" i="86"/>
  <c r="S97" i="86"/>
  <c r="K97" i="86"/>
  <c r="G97" i="86"/>
  <c r="E97" i="86"/>
  <c r="D97" i="86"/>
  <c r="B97" i="86"/>
  <c r="A97" i="86"/>
  <c r="T96" i="86"/>
  <c r="S96" i="86"/>
  <c r="K96" i="86"/>
  <c r="G96" i="86"/>
  <c r="E96" i="86"/>
  <c r="D96" i="86"/>
  <c r="B96" i="86"/>
  <c r="A96" i="86"/>
  <c r="T95" i="86"/>
  <c r="S95" i="86"/>
  <c r="K95" i="86"/>
  <c r="G95" i="86"/>
  <c r="E95" i="86"/>
  <c r="D95" i="86"/>
  <c r="B95" i="86"/>
  <c r="A95" i="86"/>
  <c r="T94" i="86"/>
  <c r="S94" i="86"/>
  <c r="K94" i="86"/>
  <c r="G94" i="86"/>
  <c r="E94" i="86"/>
  <c r="D94" i="86"/>
  <c r="B94" i="86"/>
  <c r="A94" i="86"/>
  <c r="T93" i="86"/>
  <c r="S93" i="86"/>
  <c r="K93" i="86"/>
  <c r="K113" i="86" s="1"/>
  <c r="G93" i="86"/>
  <c r="E93" i="86"/>
  <c r="D93" i="86"/>
  <c r="B93" i="86"/>
  <c r="A93" i="86"/>
  <c r="G92" i="86"/>
  <c r="T87" i="86"/>
  <c r="Y12" i="86" s="1"/>
  <c r="S87" i="86"/>
  <c r="J87" i="86"/>
  <c r="I87" i="86"/>
  <c r="T86" i="86"/>
  <c r="S86" i="86"/>
  <c r="K86" i="86"/>
  <c r="T85" i="86"/>
  <c r="S85" i="86"/>
  <c r="K85" i="86"/>
  <c r="T84" i="86"/>
  <c r="S84" i="86"/>
  <c r="K84" i="86"/>
  <c r="T83" i="86"/>
  <c r="S83" i="86"/>
  <c r="K83" i="86"/>
  <c r="T82" i="86"/>
  <c r="S82" i="86"/>
  <c r="K82" i="86"/>
  <c r="T81" i="86"/>
  <c r="S81" i="86"/>
  <c r="K81" i="86"/>
  <c r="T80" i="86"/>
  <c r="S80" i="86"/>
  <c r="K80" i="86"/>
  <c r="T79" i="86"/>
  <c r="S79" i="86"/>
  <c r="K79" i="86"/>
  <c r="T73" i="86"/>
  <c r="S73" i="86"/>
  <c r="X11" i="86" s="1"/>
  <c r="J73" i="86"/>
  <c r="I73" i="86"/>
  <c r="T72" i="86"/>
  <c r="S72" i="86"/>
  <c r="K72" i="86"/>
  <c r="T71" i="86"/>
  <c r="S71" i="86"/>
  <c r="K71" i="86"/>
  <c r="T70" i="86"/>
  <c r="S70" i="86"/>
  <c r="K70" i="86"/>
  <c r="T69" i="86"/>
  <c r="S69" i="86"/>
  <c r="K69" i="86"/>
  <c r="T68" i="86"/>
  <c r="S68" i="86"/>
  <c r="K68" i="86"/>
  <c r="T67" i="86"/>
  <c r="S67" i="86"/>
  <c r="K67" i="86"/>
  <c r="T66" i="86"/>
  <c r="S66" i="86"/>
  <c r="K66" i="86"/>
  <c r="T65" i="86"/>
  <c r="S65" i="86"/>
  <c r="K65" i="86"/>
  <c r="T59" i="86"/>
  <c r="Y10" i="86" s="1"/>
  <c r="S59" i="86"/>
  <c r="X10" i="86" s="1"/>
  <c r="J59" i="86"/>
  <c r="I59" i="86"/>
  <c r="T58" i="86"/>
  <c r="S58" i="86"/>
  <c r="K58" i="86"/>
  <c r="T57" i="86"/>
  <c r="S57" i="86"/>
  <c r="K57" i="86"/>
  <c r="T56" i="86"/>
  <c r="S56" i="86"/>
  <c r="K56" i="86"/>
  <c r="T55" i="86"/>
  <c r="S55" i="86"/>
  <c r="K55" i="86"/>
  <c r="T54" i="86"/>
  <c r="S54" i="86"/>
  <c r="K54" i="86"/>
  <c r="T53" i="86"/>
  <c r="S53" i="86"/>
  <c r="K53" i="86"/>
  <c r="T52" i="86"/>
  <c r="S52" i="86"/>
  <c r="K52" i="86"/>
  <c r="T51" i="86"/>
  <c r="S51" i="86"/>
  <c r="K51" i="86"/>
  <c r="T50" i="86"/>
  <c r="S50" i="86"/>
  <c r="K50" i="86"/>
  <c r="T49" i="86"/>
  <c r="S49" i="86"/>
  <c r="K49" i="86"/>
  <c r="T48" i="86"/>
  <c r="S48" i="86"/>
  <c r="K48" i="86"/>
  <c r="T47" i="86"/>
  <c r="S47" i="86"/>
  <c r="K47" i="86"/>
  <c r="T46" i="86"/>
  <c r="S46" i="86"/>
  <c r="K46" i="86"/>
  <c r="T45" i="86"/>
  <c r="S45" i="86"/>
  <c r="K45" i="86"/>
  <c r="T44" i="86"/>
  <c r="S44" i="86"/>
  <c r="K44" i="86"/>
  <c r="J38" i="86"/>
  <c r="I38" i="86"/>
  <c r="T37" i="86"/>
  <c r="S37" i="86"/>
  <c r="K37" i="86"/>
  <c r="T36" i="86"/>
  <c r="S36" i="86"/>
  <c r="K36" i="86"/>
  <c r="T35" i="86"/>
  <c r="S35" i="86"/>
  <c r="K35" i="86"/>
  <c r="T34" i="86"/>
  <c r="S34" i="86"/>
  <c r="K34" i="86"/>
  <c r="T33" i="86"/>
  <c r="S33" i="86"/>
  <c r="K33" i="86"/>
  <c r="T32" i="86"/>
  <c r="S32" i="86"/>
  <c r="K32" i="86"/>
  <c r="T31" i="86"/>
  <c r="S31" i="86"/>
  <c r="K31" i="86"/>
  <c r="T30" i="86"/>
  <c r="S30" i="86"/>
  <c r="K30" i="86"/>
  <c r="T29" i="86"/>
  <c r="S29" i="86"/>
  <c r="K29" i="86"/>
  <c r="T28" i="86"/>
  <c r="S28" i="86"/>
  <c r="K28" i="86"/>
  <c r="J22" i="86"/>
  <c r="I22" i="86"/>
  <c r="Y21" i="86"/>
  <c r="T21" i="86"/>
  <c r="S21" i="86"/>
  <c r="K21" i="86"/>
  <c r="Y20" i="86"/>
  <c r="X20" i="86"/>
  <c r="W20" i="86" s="1"/>
  <c r="T20" i="86"/>
  <c r="S20" i="86"/>
  <c r="K20" i="86"/>
  <c r="T19" i="86"/>
  <c r="S19" i="86"/>
  <c r="K19" i="86"/>
  <c r="T18" i="86"/>
  <c r="S18" i="86"/>
  <c r="K18" i="86"/>
  <c r="T17" i="86"/>
  <c r="S17" i="86"/>
  <c r="K17" i="86"/>
  <c r="T16" i="86"/>
  <c r="S16" i="86"/>
  <c r="K16" i="86"/>
  <c r="Y15" i="86"/>
  <c r="X15" i="86"/>
  <c r="W15" i="86" s="1"/>
  <c r="T15" i="86"/>
  <c r="S15" i="86"/>
  <c r="K15" i="86"/>
  <c r="T14" i="86"/>
  <c r="S14" i="86"/>
  <c r="K14" i="86"/>
  <c r="T13" i="86"/>
  <c r="S13" i="86"/>
  <c r="K13" i="86"/>
  <c r="X12" i="86"/>
  <c r="T12" i="86"/>
  <c r="S12" i="86"/>
  <c r="K12" i="86"/>
  <c r="Y11" i="86"/>
  <c r="T11" i="86"/>
  <c r="S11" i="86"/>
  <c r="K11" i="86"/>
  <c r="P7" i="86"/>
  <c r="O7" i="86"/>
  <c r="N7" i="86"/>
  <c r="P6" i="86"/>
  <c r="O6" i="86"/>
  <c r="N6" i="86"/>
  <c r="Q6" i="6"/>
  <c r="P6" i="6"/>
  <c r="O6" i="6"/>
  <c r="Q7" i="6"/>
  <c r="W12" i="86" l="1"/>
  <c r="S38" i="86"/>
  <c r="X9" i="86" s="1"/>
  <c r="K22" i="86"/>
  <c r="T38" i="86"/>
  <c r="Y9" i="86" s="1"/>
  <c r="W9" i="86" s="1"/>
  <c r="S22" i="86"/>
  <c r="X8" i="86" s="1"/>
  <c r="K138" i="86"/>
  <c r="S138" i="86"/>
  <c r="S139" i="86" s="1"/>
  <c r="T22" i="86"/>
  <c r="Y8" i="86" s="1"/>
  <c r="K38" i="86"/>
  <c r="K59" i="86"/>
  <c r="T138" i="86"/>
  <c r="O7" i="6"/>
  <c r="P7" i="6"/>
  <c r="K73" i="86"/>
  <c r="W11" i="86"/>
  <c r="K87" i="86"/>
  <c r="I139" i="86"/>
  <c r="I145" i="86" s="1"/>
  <c r="K145" i="86" s="1"/>
  <c r="K146" i="86" s="1"/>
  <c r="K149" i="86" s="1"/>
  <c r="J139" i="86"/>
  <c r="J149" i="86" s="1"/>
  <c r="X17" i="86"/>
  <c r="X14" i="86"/>
  <c r="X16" i="86"/>
  <c r="Y17" i="86"/>
  <c r="X18" i="86"/>
  <c r="Y13" i="86"/>
  <c r="Y19" i="86"/>
  <c r="W10" i="86"/>
  <c r="Y14" i="86"/>
  <c r="Y16" i="86"/>
  <c r="Y18" i="86"/>
  <c r="X13" i="86" l="1"/>
  <c r="W13" i="86" s="1"/>
  <c r="K139" i="86"/>
  <c r="T139" i="86"/>
  <c r="W149" i="86" s="1"/>
  <c r="W8" i="86"/>
  <c r="I146" i="86"/>
  <c r="I149" i="86" s="1"/>
  <c r="W17" i="86"/>
  <c r="W18" i="86"/>
  <c r="X22" i="86"/>
  <c r="W16" i="86"/>
  <c r="W14" i="86"/>
  <c r="Y22" i="86"/>
  <c r="V145" i="86" l="1"/>
  <c r="V146" i="86" s="1"/>
  <c r="X19" i="86" s="1"/>
  <c r="W22" i="86"/>
  <c r="V149" i="86" l="1"/>
  <c r="X21" i="86"/>
  <c r="W21" i="86" s="1"/>
  <c r="W19" i="86"/>
  <c r="L11" i="6" l="1"/>
  <c r="V73" i="6" l="1"/>
  <c r="B20" i="103" s="1"/>
  <c r="W59" i="6"/>
  <c r="V113" i="6"/>
  <c r="W113" i="6"/>
  <c r="V59" i="6"/>
  <c r="V87" i="6"/>
  <c r="B21" i="103" s="1"/>
  <c r="V138" i="6"/>
  <c r="B22" i="103" s="1"/>
  <c r="D21" i="103" l="1"/>
  <c r="D22" i="103"/>
  <c r="D20" i="103"/>
  <c r="A3" i="61" l="1"/>
  <c r="A58" i="103" s="1"/>
  <c r="B17" i="61"/>
  <c r="B16" i="61"/>
  <c r="G16" i="61"/>
  <c r="A16" i="61"/>
  <c r="G14" i="61"/>
  <c r="C24" i="1" l="1"/>
  <c r="C24" i="114"/>
  <c r="B41" i="114" s="1"/>
  <c r="C24" i="115"/>
  <c r="B41" i="115" s="1"/>
  <c r="C24" i="112"/>
  <c r="B41" i="112" s="1"/>
  <c r="C24" i="116"/>
  <c r="B41" i="116" s="1"/>
  <c r="C24" i="113"/>
  <c r="B41" i="113" s="1"/>
  <c r="C24" i="117"/>
  <c r="B41" i="117" s="1"/>
  <c r="C24" i="118"/>
  <c r="B41" i="118" s="1"/>
  <c r="J58" i="103"/>
  <c r="C27" i="109" s="1"/>
  <c r="B42" i="109" s="1"/>
  <c r="C24" i="110"/>
  <c r="B41" i="110" s="1"/>
  <c r="C24" i="111"/>
  <c r="B41" i="111" s="1"/>
  <c r="C24" i="108"/>
  <c r="B41" i="108" s="1"/>
  <c r="C24" i="109"/>
  <c r="B41" i="109" s="1"/>
  <c r="L58" i="103"/>
  <c r="C27" i="110" s="1"/>
  <c r="B42" i="110" s="1"/>
  <c r="N58" i="103"/>
  <c r="C27" i="111" s="1"/>
  <c r="B42" i="111" s="1"/>
  <c r="F58" i="103"/>
  <c r="C27" i="1" s="1"/>
  <c r="R58" i="103"/>
  <c r="C27" i="113" s="1"/>
  <c r="B42" i="113" s="1"/>
  <c r="H58" i="103"/>
  <c r="C27" i="108" s="1"/>
  <c r="B42" i="108" s="1"/>
  <c r="Z58" i="103"/>
  <c r="C27" i="117" s="1"/>
  <c r="P58" i="103"/>
  <c r="C27" i="112" s="1"/>
  <c r="B42" i="112" s="1"/>
  <c r="X58" i="103"/>
  <c r="C27" i="116" s="1"/>
  <c r="B42" i="116" s="1"/>
  <c r="AB58" i="103"/>
  <c r="C27" i="118" s="1"/>
  <c r="B42" i="118" s="1"/>
  <c r="T58" i="103"/>
  <c r="C27" i="114" s="1"/>
  <c r="B42" i="114" s="1"/>
  <c r="B42" i="117" l="1"/>
  <c r="C58" i="103"/>
  <c r="L44" i="6"/>
  <c r="V38" i="6" l="1"/>
  <c r="W38" i="6"/>
  <c r="A33" i="61" l="1"/>
  <c r="A54" i="61" l="1"/>
  <c r="A37" i="61"/>
  <c r="A20" i="61"/>
  <c r="G45" i="61"/>
  <c r="B68" i="61"/>
  <c r="G67" i="61"/>
  <c r="B67" i="61"/>
  <c r="A67" i="61"/>
  <c r="G65" i="61"/>
  <c r="B51" i="61"/>
  <c r="G50" i="61"/>
  <c r="B50" i="61"/>
  <c r="A50" i="61"/>
  <c r="G48" i="61"/>
  <c r="G33" i="61"/>
  <c r="B34" i="61"/>
  <c r="B33" i="61"/>
  <c r="G31" i="61"/>
  <c r="G38" i="61"/>
  <c r="B60" i="103" s="1"/>
  <c r="G39" i="61"/>
  <c r="G40" i="61"/>
  <c r="G41" i="61"/>
  <c r="G42" i="61"/>
  <c r="G43" i="61"/>
  <c r="G44" i="61"/>
  <c r="G46" i="61"/>
  <c r="D45" i="116" l="1"/>
  <c r="D45" i="112"/>
  <c r="D45" i="115"/>
  <c r="D45" i="117"/>
  <c r="D45" i="114"/>
  <c r="D45" i="113"/>
  <c r="D45" i="118"/>
  <c r="D45" i="1"/>
  <c r="D45" i="108"/>
  <c r="D45" i="111"/>
  <c r="D45" i="110"/>
  <c r="D45" i="109"/>
  <c r="D48" i="117"/>
  <c r="D48" i="114"/>
  <c r="D48" i="115"/>
  <c r="D48" i="118"/>
  <c r="D48" i="113"/>
  <c r="D48" i="116"/>
  <c r="D48" i="112"/>
  <c r="D48" i="111"/>
  <c r="D48" i="110"/>
  <c r="D48" i="109"/>
  <c r="D48" i="108"/>
  <c r="D48" i="1"/>
  <c r="D49" i="116"/>
  <c r="D49" i="112"/>
  <c r="D49" i="115"/>
  <c r="D49" i="117"/>
  <c r="D49" i="114"/>
  <c r="D49" i="118"/>
  <c r="D49" i="113"/>
  <c r="D49" i="1"/>
  <c r="D49" i="108"/>
  <c r="D49" i="111"/>
  <c r="D49" i="110"/>
  <c r="D49" i="109"/>
  <c r="D43" i="116"/>
  <c r="D43" i="112"/>
  <c r="D43" i="115"/>
  <c r="D43" i="117"/>
  <c r="D43" i="114"/>
  <c r="D43" i="118"/>
  <c r="D43" i="113"/>
  <c r="D43" i="108"/>
  <c r="D43" i="1"/>
  <c r="D43" i="109"/>
  <c r="D43" i="111"/>
  <c r="D43" i="110"/>
  <c r="D46" i="117"/>
  <c r="D46" i="114"/>
  <c r="D46" i="115"/>
  <c r="D46" i="118"/>
  <c r="D46" i="113"/>
  <c r="D46" i="116"/>
  <c r="D46" i="112"/>
  <c r="D46" i="111"/>
  <c r="D46" i="110"/>
  <c r="D46" i="1"/>
  <c r="D46" i="109"/>
  <c r="D46" i="108"/>
  <c r="D44" i="117"/>
  <c r="D44" i="114"/>
  <c r="D44" i="115"/>
  <c r="D44" i="118"/>
  <c r="D44" i="113"/>
  <c r="D44" i="116"/>
  <c r="D44" i="112"/>
  <c r="D44" i="111"/>
  <c r="D44" i="110"/>
  <c r="D44" i="109"/>
  <c r="D44" i="1"/>
  <c r="D44" i="108"/>
  <c r="E25" i="1"/>
  <c r="E25" i="118"/>
  <c r="E25" i="114"/>
  <c r="E25" i="112"/>
  <c r="E25" i="117"/>
  <c r="E25" i="113"/>
  <c r="E25" i="116"/>
  <c r="E25" i="115"/>
  <c r="E25" i="111"/>
  <c r="E25" i="110"/>
  <c r="E25" i="109"/>
  <c r="E25" i="108"/>
  <c r="D50" i="117"/>
  <c r="D50" i="114"/>
  <c r="D50" i="115"/>
  <c r="D50" i="118"/>
  <c r="D50" i="113"/>
  <c r="D50" i="116"/>
  <c r="D50" i="112"/>
  <c r="D50" i="111"/>
  <c r="D50" i="110"/>
  <c r="D50" i="1"/>
  <c r="D50" i="109"/>
  <c r="D50" i="108"/>
  <c r="D47" i="116"/>
  <c r="D47" i="112"/>
  <c r="D47" i="115"/>
  <c r="D47" i="117"/>
  <c r="D47" i="114"/>
  <c r="D47" i="118"/>
  <c r="D47" i="113"/>
  <c r="D47" i="108"/>
  <c r="D47" i="109"/>
  <c r="D47" i="1"/>
  <c r="D47" i="111"/>
  <c r="D47" i="110"/>
  <c r="A61" i="103"/>
  <c r="A59" i="103"/>
  <c r="A60" i="103"/>
  <c r="G4" i="61"/>
  <c r="B58" i="103" s="1"/>
  <c r="G5" i="61"/>
  <c r="G6" i="61"/>
  <c r="G7" i="61"/>
  <c r="G8" i="61"/>
  <c r="G9" i="61"/>
  <c r="G10" i="61"/>
  <c r="G11" i="61"/>
  <c r="G12" i="61"/>
  <c r="G21" i="61"/>
  <c r="B59" i="103" s="1"/>
  <c r="G22" i="61"/>
  <c r="G23" i="61"/>
  <c r="G24" i="61"/>
  <c r="G25" i="61"/>
  <c r="G26" i="61"/>
  <c r="G27" i="61"/>
  <c r="G28" i="61"/>
  <c r="G29" i="61"/>
  <c r="G55" i="61"/>
  <c r="B61" i="103" s="1"/>
  <c r="G56" i="61"/>
  <c r="G57" i="61"/>
  <c r="G58" i="61"/>
  <c r="G59" i="61"/>
  <c r="G60" i="61"/>
  <c r="G61" i="61"/>
  <c r="G62" i="61"/>
  <c r="G63" i="61"/>
  <c r="E45" i="115" l="1"/>
  <c r="E45" i="118"/>
  <c r="E45" i="117"/>
  <c r="E45" i="114"/>
  <c r="E45" i="113"/>
  <c r="E45" i="112"/>
  <c r="E45" i="116"/>
  <c r="E45" i="108"/>
  <c r="E45" i="111"/>
  <c r="E45" i="110"/>
  <c r="E45" i="109"/>
  <c r="E45" i="1"/>
  <c r="E49" i="115"/>
  <c r="E49" i="118"/>
  <c r="E49" i="113"/>
  <c r="E49" i="117"/>
  <c r="E49" i="114"/>
  <c r="E49" i="116"/>
  <c r="E49" i="112"/>
  <c r="E49" i="108"/>
  <c r="E49" i="1"/>
  <c r="E49" i="111"/>
  <c r="E49" i="110"/>
  <c r="E49" i="109"/>
  <c r="C48" i="117"/>
  <c r="C48" i="116"/>
  <c r="C48" i="115"/>
  <c r="C48" i="118"/>
  <c r="C48" i="113"/>
  <c r="C48" i="114"/>
  <c r="C48" i="112"/>
  <c r="C48" i="109"/>
  <c r="C48" i="111"/>
  <c r="C48" i="110"/>
  <c r="C48" i="108"/>
  <c r="C47" i="118"/>
  <c r="C47" i="113"/>
  <c r="C47" i="114"/>
  <c r="C47" i="112"/>
  <c r="C47" i="117"/>
  <c r="C47" i="115"/>
  <c r="C47" i="116"/>
  <c r="C47" i="109"/>
  <c r="C47" i="110"/>
  <c r="C47" i="108"/>
  <c r="C47" i="111"/>
  <c r="E44" i="118"/>
  <c r="E44" i="113"/>
  <c r="E44" i="112"/>
  <c r="E44" i="116"/>
  <c r="E44" i="115"/>
  <c r="E44" i="117"/>
  <c r="E44" i="114"/>
  <c r="E44" i="111"/>
  <c r="E44" i="110"/>
  <c r="E44" i="109"/>
  <c r="E44" i="108"/>
  <c r="E44" i="1"/>
  <c r="C49" i="118"/>
  <c r="C49" i="113"/>
  <c r="C49" i="114"/>
  <c r="C49" i="112"/>
  <c r="C49" i="117"/>
  <c r="C49" i="115"/>
  <c r="C49" i="116"/>
  <c r="C49" i="111"/>
  <c r="C49" i="108"/>
  <c r="C49" i="110"/>
  <c r="C49" i="109"/>
  <c r="B45" i="115"/>
  <c r="B45" i="118"/>
  <c r="B45" i="116"/>
  <c r="B45" i="117"/>
  <c r="B45" i="114"/>
  <c r="B45" i="112"/>
  <c r="B45" i="113"/>
  <c r="B45" i="109"/>
  <c r="B45" i="110"/>
  <c r="B45" i="111"/>
  <c r="B45" i="108"/>
  <c r="B50" i="117"/>
  <c r="B50" i="114"/>
  <c r="B50" i="113"/>
  <c r="B50" i="116"/>
  <c r="B50" i="115"/>
  <c r="B50" i="118"/>
  <c r="B50" i="112"/>
  <c r="B50" i="108"/>
  <c r="B50" i="111"/>
  <c r="B50" i="110"/>
  <c r="B50" i="109"/>
  <c r="E46" i="118"/>
  <c r="E46" i="113"/>
  <c r="E46" i="112"/>
  <c r="E46" i="116"/>
  <c r="E46" i="117"/>
  <c r="E46" i="114"/>
  <c r="E46" i="115"/>
  <c r="E46" i="111"/>
  <c r="E46" i="110"/>
  <c r="E46" i="109"/>
  <c r="E46" i="108"/>
  <c r="E46" i="1"/>
  <c r="E43" i="118"/>
  <c r="E43" i="117"/>
  <c r="E43" i="114"/>
  <c r="E43" i="115"/>
  <c r="E43" i="112"/>
  <c r="E43" i="113"/>
  <c r="E43" i="116"/>
  <c r="E43" i="1"/>
  <c r="E43" i="108"/>
  <c r="E43" i="111"/>
  <c r="E43" i="110"/>
  <c r="E43" i="109"/>
  <c r="C44" i="117"/>
  <c r="C44" i="115"/>
  <c r="C44" i="118"/>
  <c r="C44" i="113"/>
  <c r="C44" i="116"/>
  <c r="C44" i="114"/>
  <c r="C44" i="112"/>
  <c r="C44" i="111"/>
  <c r="C44" i="110"/>
  <c r="C44" i="109"/>
  <c r="C44" i="108"/>
  <c r="B49" i="115"/>
  <c r="B49" i="118"/>
  <c r="B49" i="116"/>
  <c r="B49" i="117"/>
  <c r="B49" i="114"/>
  <c r="B49" i="112"/>
  <c r="B49" i="113"/>
  <c r="B49" i="109"/>
  <c r="B49" i="111"/>
  <c r="B49" i="110"/>
  <c r="B49" i="108"/>
  <c r="E47" i="118"/>
  <c r="E47" i="117"/>
  <c r="E47" i="114"/>
  <c r="E47" i="115"/>
  <c r="E47" i="113"/>
  <c r="E47" i="116"/>
  <c r="E47" i="112"/>
  <c r="E47" i="108"/>
  <c r="E47" i="111"/>
  <c r="E47" i="110"/>
  <c r="E47" i="1"/>
  <c r="E47" i="109"/>
  <c r="B48" i="117"/>
  <c r="B48" i="114"/>
  <c r="B48" i="113"/>
  <c r="B48" i="116"/>
  <c r="B48" i="118"/>
  <c r="B48" i="115"/>
  <c r="B48" i="112"/>
  <c r="B48" i="111"/>
  <c r="B48" i="110"/>
  <c r="B48" i="109"/>
  <c r="B48" i="108"/>
  <c r="C45" i="118"/>
  <c r="C45" i="113"/>
  <c r="C45" i="117"/>
  <c r="C45" i="114"/>
  <c r="C45" i="112"/>
  <c r="C45" i="115"/>
  <c r="C45" i="116"/>
  <c r="C45" i="109"/>
  <c r="C45" i="108"/>
  <c r="C45" i="111"/>
  <c r="C45" i="110"/>
  <c r="B46" i="117"/>
  <c r="B46" i="114"/>
  <c r="B46" i="118"/>
  <c r="B46" i="113"/>
  <c r="B46" i="116"/>
  <c r="B46" i="115"/>
  <c r="B46" i="112"/>
  <c r="B46" i="108"/>
  <c r="B46" i="110"/>
  <c r="B46" i="111"/>
  <c r="B46" i="109"/>
  <c r="E50" i="118"/>
  <c r="E50" i="113"/>
  <c r="E50" i="112"/>
  <c r="E50" i="116"/>
  <c r="E50" i="115"/>
  <c r="E50" i="114"/>
  <c r="E50" i="117"/>
  <c r="E50" i="111"/>
  <c r="E50" i="110"/>
  <c r="E50" i="109"/>
  <c r="E50" i="108"/>
  <c r="E50" i="1"/>
  <c r="F25" i="1"/>
  <c r="F25" i="118"/>
  <c r="F25" i="116"/>
  <c r="F25" i="115"/>
  <c r="F25" i="114"/>
  <c r="F25" i="112"/>
  <c r="F25" i="117"/>
  <c r="F25" i="113"/>
  <c r="F25" i="111"/>
  <c r="F25" i="110"/>
  <c r="F25" i="109"/>
  <c r="F25" i="108"/>
  <c r="C43" i="118"/>
  <c r="C43" i="113"/>
  <c r="C43" i="114"/>
  <c r="C43" i="112"/>
  <c r="C43" i="117"/>
  <c r="C43" i="116"/>
  <c r="C43" i="115"/>
  <c r="C43" i="108"/>
  <c r="C43" i="111"/>
  <c r="C43" i="110"/>
  <c r="C43" i="109"/>
  <c r="B44" i="117"/>
  <c r="B44" i="114"/>
  <c r="B44" i="113"/>
  <c r="B44" i="116"/>
  <c r="B44" i="118"/>
  <c r="B44" i="115"/>
  <c r="B44" i="112"/>
  <c r="B44" i="110"/>
  <c r="B44" i="108"/>
  <c r="B44" i="111"/>
  <c r="B44" i="109"/>
  <c r="C25" i="1"/>
  <c r="C25" i="114"/>
  <c r="C25" i="118"/>
  <c r="C25" i="116"/>
  <c r="C25" i="115"/>
  <c r="C25" i="113"/>
  <c r="C25" i="117"/>
  <c r="C25" i="112"/>
  <c r="C25" i="109"/>
  <c r="C25" i="108"/>
  <c r="C25" i="111"/>
  <c r="C25" i="110"/>
  <c r="B64" i="103"/>
  <c r="B66" i="103"/>
  <c r="B69" i="103" s="1"/>
  <c r="D58" i="103"/>
  <c r="C46" i="117"/>
  <c r="C46" i="115"/>
  <c r="C46" i="118"/>
  <c r="C46" i="113"/>
  <c r="C46" i="116"/>
  <c r="C46" i="114"/>
  <c r="C46" i="112"/>
  <c r="C46" i="108"/>
  <c r="C46" i="111"/>
  <c r="C46" i="110"/>
  <c r="C46" i="109"/>
  <c r="B47" i="115"/>
  <c r="B47" i="118"/>
  <c r="B47" i="116"/>
  <c r="B47" i="117"/>
  <c r="B47" i="114"/>
  <c r="B47" i="112"/>
  <c r="B47" i="113"/>
  <c r="B47" i="109"/>
  <c r="B47" i="108"/>
  <c r="B47" i="110"/>
  <c r="B47" i="111"/>
  <c r="E48" i="118"/>
  <c r="E48" i="113"/>
  <c r="E48" i="112"/>
  <c r="E48" i="116"/>
  <c r="E48" i="117"/>
  <c r="E48" i="114"/>
  <c r="E48" i="115"/>
  <c r="E48" i="111"/>
  <c r="E48" i="110"/>
  <c r="E48" i="109"/>
  <c r="E48" i="108"/>
  <c r="E48" i="1"/>
  <c r="C50" i="117"/>
  <c r="C50" i="115"/>
  <c r="C50" i="118"/>
  <c r="C50" i="113"/>
  <c r="C50" i="116"/>
  <c r="C50" i="114"/>
  <c r="C50" i="112"/>
  <c r="C50" i="108"/>
  <c r="C50" i="111"/>
  <c r="C50" i="110"/>
  <c r="C50" i="109"/>
  <c r="D25" i="1"/>
  <c r="D25" i="118"/>
  <c r="D25" i="116"/>
  <c r="D25" i="115"/>
  <c r="D25" i="114"/>
  <c r="D25" i="112"/>
  <c r="D25" i="117"/>
  <c r="D25" i="113"/>
  <c r="D25" i="110"/>
  <c r="D25" i="111"/>
  <c r="D25" i="109"/>
  <c r="D25" i="108"/>
  <c r="B67" i="103"/>
  <c r="B43" i="115"/>
  <c r="B43" i="118"/>
  <c r="B43" i="116"/>
  <c r="B43" i="117"/>
  <c r="B43" i="114"/>
  <c r="B43" i="112"/>
  <c r="B43" i="113"/>
  <c r="B43" i="109"/>
  <c r="B43" i="108"/>
  <c r="B43" i="111"/>
  <c r="B43" i="110"/>
  <c r="D24" i="1"/>
  <c r="D24" i="114"/>
  <c r="C41" i="114" s="1"/>
  <c r="D24" i="115"/>
  <c r="C41" i="115" s="1"/>
  <c r="D24" i="112"/>
  <c r="C41" i="112" s="1"/>
  <c r="D24" i="116"/>
  <c r="C41" i="116" s="1"/>
  <c r="D24" i="113"/>
  <c r="C41" i="113" s="1"/>
  <c r="D24" i="117"/>
  <c r="C41" i="117" s="1"/>
  <c r="D24" i="118"/>
  <c r="C41" i="118" s="1"/>
  <c r="D24" i="110"/>
  <c r="C41" i="110" s="1"/>
  <c r="D24" i="111"/>
  <c r="C41" i="111" s="1"/>
  <c r="D24" i="108"/>
  <c r="C41" i="108" s="1"/>
  <c r="D24" i="109"/>
  <c r="C41" i="109" s="1"/>
  <c r="E24" i="1"/>
  <c r="E24" i="115"/>
  <c r="D41" i="115" s="1"/>
  <c r="E24" i="116"/>
  <c r="D41" i="116" s="1"/>
  <c r="E24" i="113"/>
  <c r="D41" i="113" s="1"/>
  <c r="E24" i="117"/>
  <c r="D41" i="117" s="1"/>
  <c r="E24" i="112"/>
  <c r="D41" i="112" s="1"/>
  <c r="E24" i="118"/>
  <c r="D41" i="118" s="1"/>
  <c r="E24" i="114"/>
  <c r="D41" i="114" s="1"/>
  <c r="E24" i="111"/>
  <c r="D41" i="111" s="1"/>
  <c r="E24" i="108"/>
  <c r="D41" i="108" s="1"/>
  <c r="E24" i="109"/>
  <c r="D41" i="109" s="1"/>
  <c r="E24" i="110"/>
  <c r="D41" i="110" s="1"/>
  <c r="F24" i="1"/>
  <c r="E41" i="1" s="1"/>
  <c r="F24" i="116"/>
  <c r="E41" i="116" s="1"/>
  <c r="F24" i="113"/>
  <c r="E41" i="113" s="1"/>
  <c r="F24" i="117"/>
  <c r="E41" i="117" s="1"/>
  <c r="F24" i="118"/>
  <c r="E41" i="118" s="1"/>
  <c r="F24" i="112"/>
  <c r="E41" i="112" s="1"/>
  <c r="F24" i="115"/>
  <c r="E41" i="115" s="1"/>
  <c r="F24" i="114"/>
  <c r="E41" i="114" s="1"/>
  <c r="F24" i="111"/>
  <c r="E41" i="111" s="1"/>
  <c r="F24" i="109"/>
  <c r="E41" i="109" s="1"/>
  <c r="F24" i="108"/>
  <c r="E41" i="108" s="1"/>
  <c r="F24" i="110"/>
  <c r="E41" i="110" s="1"/>
  <c r="P60" i="103"/>
  <c r="V60" i="103"/>
  <c r="E27" i="115" s="1"/>
  <c r="D42" i="115" s="1"/>
  <c r="H60" i="103"/>
  <c r="J60" i="103"/>
  <c r="X60" i="103"/>
  <c r="L60" i="103"/>
  <c r="Z60" i="103"/>
  <c r="R60" i="103"/>
  <c r="AB60" i="103"/>
  <c r="T60" i="103"/>
  <c r="F60" i="103"/>
  <c r="E27" i="1" s="1"/>
  <c r="N60" i="103"/>
  <c r="N59" i="103"/>
  <c r="D27" i="111" s="1"/>
  <c r="C42" i="111" s="1"/>
  <c r="AB59" i="103"/>
  <c r="D27" i="118" s="1"/>
  <c r="C42" i="118" s="1"/>
  <c r="P59" i="103"/>
  <c r="D27" i="112" s="1"/>
  <c r="C42" i="112" s="1"/>
  <c r="F59" i="103"/>
  <c r="D27" i="1" s="1"/>
  <c r="X59" i="103"/>
  <c r="D27" i="116" s="1"/>
  <c r="C42" i="116" s="1"/>
  <c r="J59" i="103"/>
  <c r="D27" i="109" s="1"/>
  <c r="C42" i="109" s="1"/>
  <c r="R59" i="103"/>
  <c r="D27" i="113" s="1"/>
  <c r="C42" i="113" s="1"/>
  <c r="L59" i="103"/>
  <c r="D27" i="110" s="1"/>
  <c r="C42" i="110" s="1"/>
  <c r="T59" i="103"/>
  <c r="D27" i="114" s="1"/>
  <c r="C42" i="114" s="1"/>
  <c r="H59" i="103"/>
  <c r="D27" i="108" s="1"/>
  <c r="C42" i="108" s="1"/>
  <c r="Z59" i="103"/>
  <c r="D27" i="117" s="1"/>
  <c r="C42" i="117" s="1"/>
  <c r="P61" i="103"/>
  <c r="F27" i="112" s="1"/>
  <c r="E42" i="112" s="1"/>
  <c r="T61" i="103"/>
  <c r="F27" i="114" s="1"/>
  <c r="E42" i="114" s="1"/>
  <c r="N61" i="103"/>
  <c r="F27" i="111" s="1"/>
  <c r="E42" i="111" s="1"/>
  <c r="F61" i="103"/>
  <c r="F27" i="1" s="1"/>
  <c r="F28" i="1" s="1"/>
  <c r="L61" i="103"/>
  <c r="F27" i="110" s="1"/>
  <c r="E42" i="110" s="1"/>
  <c r="AB61" i="103"/>
  <c r="F27" i="118" s="1"/>
  <c r="E42" i="118" s="1"/>
  <c r="R61" i="103"/>
  <c r="F27" i="113" s="1"/>
  <c r="E42" i="113" s="1"/>
  <c r="V61" i="103"/>
  <c r="H61" i="103"/>
  <c r="F27" i="108" s="1"/>
  <c r="E42" i="108" s="1"/>
  <c r="J61" i="103"/>
  <c r="F27" i="109" s="1"/>
  <c r="E42" i="109" s="1"/>
  <c r="X61" i="103"/>
  <c r="F27" i="116" s="1"/>
  <c r="E42" i="116" s="1"/>
  <c r="Z61" i="103"/>
  <c r="F27" i="117" s="1"/>
  <c r="E42" i="117" s="1"/>
  <c r="C73" i="61"/>
  <c r="B25" i="117" l="1"/>
  <c r="B25" i="113"/>
  <c r="B25" i="118"/>
  <c r="B25" i="116"/>
  <c r="B25" i="115"/>
  <c r="B25" i="114"/>
  <c r="B25" i="112"/>
  <c r="B25" i="110"/>
  <c r="B25" i="109"/>
  <c r="B25" i="108"/>
  <c r="B25" i="111"/>
  <c r="B25" i="1"/>
  <c r="N66" i="103"/>
  <c r="E27" i="111"/>
  <c r="D42" i="111" s="1"/>
  <c r="J66" i="103"/>
  <c r="E27" i="109"/>
  <c r="D42" i="109" s="1"/>
  <c r="H66" i="103"/>
  <c r="E27" i="108"/>
  <c r="D42" i="108" s="1"/>
  <c r="T66" i="103"/>
  <c r="E27" i="114"/>
  <c r="D42" i="114" s="1"/>
  <c r="AB66" i="103"/>
  <c r="E27" i="118"/>
  <c r="D42" i="118" s="1"/>
  <c r="P66" i="103"/>
  <c r="E27" i="112"/>
  <c r="D42" i="112" s="1"/>
  <c r="R66" i="103"/>
  <c r="E27" i="113"/>
  <c r="D42" i="113" s="1"/>
  <c r="V67" i="103"/>
  <c r="F27" i="115"/>
  <c r="E42" i="115" s="1"/>
  <c r="Z66" i="103"/>
  <c r="E27" i="117"/>
  <c r="D42" i="117" s="1"/>
  <c r="L66" i="103"/>
  <c r="E27" i="110"/>
  <c r="D42" i="110" s="1"/>
  <c r="X66" i="103"/>
  <c r="E27" i="116"/>
  <c r="F29" i="1"/>
  <c r="F26" i="108"/>
  <c r="F28" i="108" s="1"/>
  <c r="N64" i="103"/>
  <c r="B27" i="111" s="1"/>
  <c r="F67" i="103"/>
  <c r="C59" i="103"/>
  <c r="F64" i="103"/>
  <c r="B27" i="1" s="1"/>
  <c r="Z67" i="103"/>
  <c r="Z64" i="103"/>
  <c r="B27" i="117" s="1"/>
  <c r="P67" i="103"/>
  <c r="P64" i="103"/>
  <c r="B27" i="112" s="1"/>
  <c r="H67" i="103"/>
  <c r="H64" i="103"/>
  <c r="B27" i="108" s="1"/>
  <c r="AB67" i="103"/>
  <c r="AB64" i="103"/>
  <c r="B27" i="118" s="1"/>
  <c r="L67" i="103"/>
  <c r="L64" i="103"/>
  <c r="B27" i="110" s="1"/>
  <c r="C61" i="103"/>
  <c r="D61" i="103" s="1"/>
  <c r="C60" i="103"/>
  <c r="F66" i="103"/>
  <c r="N67" i="103"/>
  <c r="J67" i="103"/>
  <c r="J64" i="103"/>
  <c r="B27" i="109" s="1"/>
  <c r="V66" i="103"/>
  <c r="V64" i="103"/>
  <c r="B27" i="115" s="1"/>
  <c r="T67" i="103"/>
  <c r="T64" i="103"/>
  <c r="B27" i="114" s="1"/>
  <c r="R67" i="103"/>
  <c r="R64" i="103"/>
  <c r="B27" i="113" s="1"/>
  <c r="X67" i="103"/>
  <c r="X64" i="103"/>
  <c r="B27" i="116" s="1"/>
  <c r="N70" i="103" l="1"/>
  <c r="N68" i="103"/>
  <c r="D42" i="116"/>
  <c r="F26" i="109"/>
  <c r="F28" i="109" s="1"/>
  <c r="F29" i="108"/>
  <c r="V68" i="103"/>
  <c r="V70" i="103"/>
  <c r="D60" i="103"/>
  <c r="D66" i="103" s="1"/>
  <c r="C66" i="103"/>
  <c r="P68" i="103"/>
  <c r="P70" i="103"/>
  <c r="AB70" i="103"/>
  <c r="AB68" i="103"/>
  <c r="J70" i="103"/>
  <c r="J68" i="103"/>
  <c r="Z70" i="103"/>
  <c r="Z68" i="103"/>
  <c r="D59" i="103"/>
  <c r="C67" i="103"/>
  <c r="C64" i="103"/>
  <c r="C70" i="103" s="1"/>
  <c r="X68" i="103"/>
  <c r="X70" i="103"/>
  <c r="L70" i="103"/>
  <c r="L68" i="103"/>
  <c r="R70" i="103"/>
  <c r="R68" i="103"/>
  <c r="F70" i="103"/>
  <c r="F68" i="103"/>
  <c r="T68" i="103"/>
  <c r="T70" i="103"/>
  <c r="H70" i="103"/>
  <c r="H68" i="103"/>
  <c r="F26" i="110" l="1"/>
  <c r="F28" i="110" s="1"/>
  <c r="F29" i="109"/>
  <c r="F69" i="103"/>
  <c r="H69" i="103"/>
  <c r="J69" i="103" s="1"/>
  <c r="L69" i="103" s="1"/>
  <c r="N69" i="103" s="1"/>
  <c r="P69" i="103" s="1"/>
  <c r="R69" i="103" s="1"/>
  <c r="T69" i="103" s="1"/>
  <c r="V69" i="103" s="1"/>
  <c r="X69" i="103" s="1"/>
  <c r="Z69" i="103" s="1"/>
  <c r="AB69" i="103" s="1"/>
  <c r="C69" i="103"/>
  <c r="D67" i="103"/>
  <c r="D69" i="103" s="1"/>
  <c r="D64" i="103"/>
  <c r="E94" i="6"/>
  <c r="E95" i="6"/>
  <c r="E96" i="6"/>
  <c r="E97" i="6"/>
  <c r="E98" i="6"/>
  <c r="E99" i="6"/>
  <c r="E100" i="6"/>
  <c r="E101" i="6"/>
  <c r="E102" i="6"/>
  <c r="E103" i="6"/>
  <c r="E104" i="6"/>
  <c r="E105" i="6"/>
  <c r="E106" i="6"/>
  <c r="E107" i="6"/>
  <c r="E108" i="6"/>
  <c r="E109" i="6"/>
  <c r="E110" i="6"/>
  <c r="E111" i="6"/>
  <c r="E112" i="6"/>
  <c r="G94" i="6"/>
  <c r="G95" i="6"/>
  <c r="G96" i="6"/>
  <c r="G97" i="6"/>
  <c r="G98" i="6"/>
  <c r="G99" i="6"/>
  <c r="G100" i="6"/>
  <c r="G101" i="6"/>
  <c r="G102" i="6"/>
  <c r="G103" i="6"/>
  <c r="G104" i="6"/>
  <c r="G105" i="6"/>
  <c r="G106" i="6"/>
  <c r="G107" i="6"/>
  <c r="G108" i="6"/>
  <c r="G109" i="6"/>
  <c r="G110" i="6"/>
  <c r="G111" i="6"/>
  <c r="G112" i="6"/>
  <c r="G93" i="6"/>
  <c r="G92" i="6"/>
  <c r="F29" i="110" l="1"/>
  <c r="F26" i="111"/>
  <c r="F28" i="111" s="1"/>
  <c r="E93" i="6"/>
  <c r="D93" i="6"/>
  <c r="D94" i="6"/>
  <c r="D95" i="6"/>
  <c r="D96" i="6"/>
  <c r="D97" i="6"/>
  <c r="D98" i="6"/>
  <c r="D99" i="6"/>
  <c r="D100" i="6"/>
  <c r="D101" i="6"/>
  <c r="D102" i="6"/>
  <c r="D103" i="6"/>
  <c r="D104" i="6"/>
  <c r="D105" i="6"/>
  <c r="D106" i="6"/>
  <c r="D107" i="6"/>
  <c r="D108" i="6"/>
  <c r="D109" i="6"/>
  <c r="D110" i="6"/>
  <c r="D111" i="6"/>
  <c r="D112" i="6"/>
  <c r="B93" i="6"/>
  <c r="B94" i="6"/>
  <c r="B95" i="6"/>
  <c r="B96" i="6"/>
  <c r="B97" i="6"/>
  <c r="B98" i="6"/>
  <c r="B99" i="6"/>
  <c r="B100" i="6"/>
  <c r="B101" i="6"/>
  <c r="B102" i="6"/>
  <c r="B103" i="6"/>
  <c r="B104" i="6"/>
  <c r="B105" i="6"/>
  <c r="B106" i="6"/>
  <c r="B107" i="6"/>
  <c r="B108" i="6"/>
  <c r="B109" i="6"/>
  <c r="B110" i="6"/>
  <c r="B111" i="6"/>
  <c r="B112" i="6"/>
  <c r="F29" i="111" l="1"/>
  <c r="F26" i="112"/>
  <c r="F28" i="112" s="1"/>
  <c r="B44" i="103"/>
  <c r="B23" i="103"/>
  <c r="B26" i="103"/>
  <c r="B45" i="103"/>
  <c r="F26" i="113" l="1"/>
  <c r="F28" i="113" s="1"/>
  <c r="F29" i="112"/>
  <c r="B24" i="103"/>
  <c r="D44" i="103"/>
  <c r="D30" i="96"/>
  <c r="D28" i="96"/>
  <c r="B25" i="103"/>
  <c r="D26" i="103"/>
  <c r="B46" i="103"/>
  <c r="D23" i="103"/>
  <c r="B43" i="103"/>
  <c r="D45" i="103"/>
  <c r="AB21" i="6"/>
  <c r="D29" i="96"/>
  <c r="L111" i="6"/>
  <c r="L110" i="6"/>
  <c r="L129" i="6"/>
  <c r="L128" i="6"/>
  <c r="L126" i="6"/>
  <c r="L125" i="6"/>
  <c r="L124" i="6"/>
  <c r="L123" i="6"/>
  <c r="L122" i="6"/>
  <c r="L121" i="6"/>
  <c r="L120" i="6"/>
  <c r="L119" i="6"/>
  <c r="C27" i="11"/>
  <c r="C26" i="11"/>
  <c r="C25" i="11"/>
  <c r="F29" i="113" l="1"/>
  <c r="F26" i="114"/>
  <c r="F28" i="114" s="1"/>
  <c r="D24" i="103"/>
  <c r="D25" i="103"/>
  <c r="D46" i="103"/>
  <c r="D43" i="103"/>
  <c r="D27" i="96"/>
  <c r="I59" i="6"/>
  <c r="AA10" i="6" s="1"/>
  <c r="B19" i="103" s="1"/>
  <c r="L54" i="6"/>
  <c r="L51" i="6"/>
  <c r="L52" i="6"/>
  <c r="L53" i="6"/>
  <c r="L48" i="6"/>
  <c r="L49" i="6"/>
  <c r="L137" i="6"/>
  <c r="L136" i="6"/>
  <c r="L135" i="6"/>
  <c r="L134" i="6"/>
  <c r="L133" i="6"/>
  <c r="L132" i="6"/>
  <c r="L131" i="6"/>
  <c r="L130" i="6"/>
  <c r="L112" i="6"/>
  <c r="L109" i="6"/>
  <c r="L108" i="6"/>
  <c r="L107" i="6"/>
  <c r="L106" i="6"/>
  <c r="L105" i="6"/>
  <c r="L104" i="6"/>
  <c r="L103" i="6"/>
  <c r="L102" i="6"/>
  <c r="L101" i="6"/>
  <c r="L100" i="6"/>
  <c r="L99" i="6"/>
  <c r="L98" i="6"/>
  <c r="L97" i="6"/>
  <c r="L96" i="6"/>
  <c r="L95" i="6"/>
  <c r="L94" i="6"/>
  <c r="L93" i="6"/>
  <c r="L86" i="6"/>
  <c r="L85" i="6"/>
  <c r="L84" i="6"/>
  <c r="L83" i="6"/>
  <c r="L82" i="6"/>
  <c r="L81" i="6"/>
  <c r="L80" i="6"/>
  <c r="L79" i="6"/>
  <c r="L72" i="6"/>
  <c r="L71" i="6"/>
  <c r="L70" i="6"/>
  <c r="L69" i="6"/>
  <c r="L68" i="6"/>
  <c r="L67" i="6"/>
  <c r="L66" i="6"/>
  <c r="L65" i="6"/>
  <c r="L58" i="6"/>
  <c r="L57" i="6"/>
  <c r="L56" i="6"/>
  <c r="L55" i="6"/>
  <c r="L50" i="6"/>
  <c r="L47" i="6"/>
  <c r="L46" i="6"/>
  <c r="L45" i="6"/>
  <c r="L37" i="6"/>
  <c r="L36" i="6"/>
  <c r="L35" i="6"/>
  <c r="L34" i="6"/>
  <c r="L33" i="6"/>
  <c r="L32" i="6"/>
  <c r="L31" i="6"/>
  <c r="L30" i="6"/>
  <c r="L29" i="6"/>
  <c r="L28" i="6"/>
  <c r="L12" i="6"/>
  <c r="L13" i="6"/>
  <c r="L14" i="6"/>
  <c r="L15" i="6"/>
  <c r="L16" i="6"/>
  <c r="L17" i="6"/>
  <c r="L18" i="6"/>
  <c r="L19" i="6"/>
  <c r="L20" i="6"/>
  <c r="L21" i="6"/>
  <c r="F26" i="115" l="1"/>
  <c r="F28" i="115" s="1"/>
  <c r="F29" i="114"/>
  <c r="D19" i="103"/>
  <c r="L87" i="6"/>
  <c r="L113" i="6"/>
  <c r="L138" i="6"/>
  <c r="L22" i="6"/>
  <c r="L38" i="6"/>
  <c r="L59" i="6"/>
  <c r="L73" i="6"/>
  <c r="F26" i="116" l="1"/>
  <c r="F28" i="116" s="1"/>
  <c r="F29" i="115"/>
  <c r="L139" i="6"/>
  <c r="L149" i="6" s="1"/>
  <c r="F29" i="116" l="1"/>
  <c r="F26" i="117"/>
  <c r="F28" i="117" s="1"/>
  <c r="G42" i="1"/>
  <c r="G41" i="1"/>
  <c r="F38" i="1"/>
  <c r="H28" i="1"/>
  <c r="H29" i="1" s="1"/>
  <c r="G28" i="1"/>
  <c r="G29" i="1" s="1"/>
  <c r="I41" i="1"/>
  <c r="F41" i="1"/>
  <c r="M22" i="21"/>
  <c r="K22" i="21"/>
  <c r="C45" i="11"/>
  <c r="C44" i="11"/>
  <c r="C43" i="11"/>
  <c r="C42" i="11"/>
  <c r="C41" i="11"/>
  <c r="C40" i="11"/>
  <c r="C39" i="11"/>
  <c r="C32" i="11"/>
  <c r="C31" i="11"/>
  <c r="C24" i="11"/>
  <c r="C23" i="11"/>
  <c r="C22" i="11"/>
  <c r="C21" i="11"/>
  <c r="C20" i="11"/>
  <c r="C19" i="11"/>
  <c r="C17" i="11"/>
  <c r="C16" i="11"/>
  <c r="B5" i="21" s="1"/>
  <c r="E13" i="11"/>
  <c r="C13" i="11"/>
  <c r="G6" i="21" s="1"/>
  <c r="C11" i="11"/>
  <c r="C10" i="11"/>
  <c r="C9" i="11"/>
  <c r="C8" i="11"/>
  <c r="C7" i="11"/>
  <c r="C9" i="67"/>
  <c r="W87" i="6"/>
  <c r="J73" i="6"/>
  <c r="AB11" i="6" s="1"/>
  <c r="W73" i="6"/>
  <c r="J59" i="6"/>
  <c r="AB10" i="6" s="1"/>
  <c r="J38" i="6"/>
  <c r="AB9" i="6" s="1"/>
  <c r="I38" i="6"/>
  <c r="AA9" i="6" s="1"/>
  <c r="B18" i="103" s="1"/>
  <c r="J22" i="6"/>
  <c r="AB8" i="6" s="1"/>
  <c r="I22" i="6"/>
  <c r="AA8" i="6" s="1"/>
  <c r="C8" i="66" l="1"/>
  <c r="L7" i="121"/>
  <c r="F29" i="117"/>
  <c r="F26" i="118"/>
  <c r="F28" i="118" s="1"/>
  <c r="F29" i="118" s="1"/>
  <c r="B8" i="21"/>
  <c r="C17" i="118"/>
  <c r="C17" i="113"/>
  <c r="C17" i="112"/>
  <c r="C17" i="117"/>
  <c r="C17" i="116"/>
  <c r="C17" i="115"/>
  <c r="C17" i="114"/>
  <c r="C17" i="110"/>
  <c r="C17" i="108"/>
  <c r="C17" i="111"/>
  <c r="C17" i="109"/>
  <c r="D7" i="11"/>
  <c r="D8" i="21"/>
  <c r="E17" i="117"/>
  <c r="E17" i="112"/>
  <c r="E17" i="116"/>
  <c r="E17" i="115"/>
  <c r="E17" i="113"/>
  <c r="E17" i="114"/>
  <c r="E17" i="118"/>
  <c r="E17" i="108"/>
  <c r="E17" i="109"/>
  <c r="E17" i="111"/>
  <c r="E17" i="110"/>
  <c r="B6" i="21"/>
  <c r="D18" i="103"/>
  <c r="B3" i="103"/>
  <c r="B8" i="103"/>
  <c r="B9" i="103"/>
  <c r="B5" i="103"/>
  <c r="F3" i="103"/>
  <c r="F4" i="103"/>
  <c r="F5" i="103"/>
  <c r="D6" i="68"/>
  <c r="C18" i="11"/>
  <c r="E6" i="6"/>
  <c r="B4" i="103"/>
  <c r="W146" i="6"/>
  <c r="C9" i="66"/>
  <c r="E7" i="96"/>
  <c r="C9" i="89"/>
  <c r="C9" i="88"/>
  <c r="E7" i="86"/>
  <c r="D20" i="87"/>
  <c r="E6" i="96"/>
  <c r="C8" i="89"/>
  <c r="D19" i="87"/>
  <c r="E6" i="86"/>
  <c r="C8" i="88"/>
  <c r="Z17" i="6"/>
  <c r="C47" i="1"/>
  <c r="B49" i="1"/>
  <c r="B48" i="1"/>
  <c r="C44" i="1"/>
  <c r="B43" i="1"/>
  <c r="B46" i="1"/>
  <c r="C45" i="1"/>
  <c r="C50" i="1"/>
  <c r="D41" i="1"/>
  <c r="I42" i="1"/>
  <c r="J28" i="1"/>
  <c r="J29" i="1" s="1"/>
  <c r="B44" i="1"/>
  <c r="B47" i="1"/>
  <c r="C43" i="1"/>
  <c r="C46" i="1"/>
  <c r="C41" i="1"/>
  <c r="B41" i="1"/>
  <c r="I28" i="1"/>
  <c r="I29" i="1" s="1"/>
  <c r="F42" i="1"/>
  <c r="B45" i="1"/>
  <c r="B50" i="1"/>
  <c r="C49" i="1"/>
  <c r="C48" i="1"/>
  <c r="D26" i="96"/>
  <c r="F13" i="1"/>
  <c r="W22" i="6"/>
  <c r="B37" i="103" s="1"/>
  <c r="D22" i="96"/>
  <c r="D24" i="96"/>
  <c r="B38" i="103"/>
  <c r="B40" i="103"/>
  <c r="J139" i="6"/>
  <c r="K149" i="6" s="1"/>
  <c r="I139" i="6"/>
  <c r="J149" i="6" s="1"/>
  <c r="D23" i="96"/>
  <c r="D25" i="96"/>
  <c r="B39" i="103"/>
  <c r="B41" i="103"/>
  <c r="V22" i="6"/>
  <c r="B17" i="103" s="1"/>
  <c r="E28" i="7"/>
  <c r="Z15" i="6"/>
  <c r="Z16" i="6"/>
  <c r="E29" i="7"/>
  <c r="C8" i="67"/>
  <c r="C17" i="1"/>
  <c r="E17" i="1"/>
  <c r="E8" i="1" l="1"/>
  <c r="E8" i="118"/>
  <c r="A14" i="118" s="1"/>
  <c r="E8" i="115"/>
  <c r="A14" i="115" s="1"/>
  <c r="E8" i="117"/>
  <c r="A14" i="117" s="1"/>
  <c r="E8" i="113"/>
  <c r="A14" i="113" s="1"/>
  <c r="E8" i="114"/>
  <c r="A14" i="114" s="1"/>
  <c r="E8" i="112"/>
  <c r="A14" i="112" s="1"/>
  <c r="E8" i="111"/>
  <c r="A14" i="111" s="1"/>
  <c r="E8" i="116"/>
  <c r="A14" i="116" s="1"/>
  <c r="E8" i="109"/>
  <c r="A14" i="109" s="1"/>
  <c r="E8" i="108"/>
  <c r="A14" i="108" s="1"/>
  <c r="E8" i="110"/>
  <c r="A14" i="110" s="1"/>
  <c r="B6" i="103"/>
  <c r="D40" i="103"/>
  <c r="D38" i="103"/>
  <c r="B42" i="103"/>
  <c r="D41" i="103"/>
  <c r="D39" i="103"/>
  <c r="D37" i="103"/>
  <c r="D17" i="103"/>
  <c r="Z14" i="6"/>
  <c r="AA21" i="6"/>
  <c r="Z10" i="6"/>
  <c r="Z9" i="6"/>
  <c r="Z11" i="6"/>
  <c r="W139" i="6"/>
  <c r="W149" i="6" s="1"/>
  <c r="Z12" i="6"/>
  <c r="Z13" i="6"/>
  <c r="Z8" i="6"/>
  <c r="V139" i="6"/>
  <c r="AC25" i="6" l="1"/>
  <c r="D42" i="103"/>
  <c r="D21" i="96"/>
  <c r="E24" i="92"/>
  <c r="B77" i="61"/>
  <c r="Z21" i="6"/>
  <c r="B42" i="1"/>
  <c r="C28" i="1"/>
  <c r="C26" i="108" s="1"/>
  <c r="C28" i="108" s="1"/>
  <c r="E28" i="1"/>
  <c r="E26" i="108" s="1"/>
  <c r="E28" i="108" s="1"/>
  <c r="D42" i="1"/>
  <c r="C42" i="1"/>
  <c r="D28" i="1"/>
  <c r="D26" i="108" s="1"/>
  <c r="D28" i="108" s="1"/>
  <c r="A14" i="1"/>
  <c r="E42" i="1"/>
  <c r="C29" i="108" l="1"/>
  <c r="C26" i="109"/>
  <c r="C28" i="109" s="1"/>
  <c r="E26" i="109"/>
  <c r="E28" i="109" s="1"/>
  <c r="E29" i="108"/>
  <c r="D29" i="108"/>
  <c r="D26" i="109"/>
  <c r="D28" i="109" s="1"/>
  <c r="AB20" i="6"/>
  <c r="AB19" i="6"/>
  <c r="V146" i="6"/>
  <c r="M22" i="92"/>
  <c r="B28" i="1"/>
  <c r="B26" i="108" s="1"/>
  <c r="B28" i="108" s="1"/>
  <c r="E29" i="1"/>
  <c r="D29" i="1"/>
  <c r="C29" i="1"/>
  <c r="A35" i="1"/>
  <c r="D29" i="109" l="1"/>
  <c r="D26" i="110"/>
  <c r="D28" i="110" s="1"/>
  <c r="B26" i="109"/>
  <c r="B28" i="109" s="1"/>
  <c r="B29" i="108"/>
  <c r="E26" i="110"/>
  <c r="E28" i="110" s="1"/>
  <c r="E29" i="109"/>
  <c r="C29" i="109"/>
  <c r="C26" i="110"/>
  <c r="C28" i="110" s="1"/>
  <c r="B47" i="103"/>
  <c r="B48" i="103" s="1"/>
  <c r="B78" i="61"/>
  <c r="AA20" i="6"/>
  <c r="B27" i="103"/>
  <c r="Z18" i="6"/>
  <c r="V149" i="6"/>
  <c r="J52" i="103" l="1"/>
  <c r="AB52" i="103"/>
  <c r="W52" i="103"/>
  <c r="O52" i="103"/>
  <c r="H52" i="103"/>
  <c r="P52" i="103"/>
  <c r="U52" i="103"/>
  <c r="V52" i="103"/>
  <c r="Z52" i="103"/>
  <c r="L52" i="103"/>
  <c r="T52" i="103"/>
  <c r="X52" i="103"/>
  <c r="M52" i="103"/>
  <c r="AA52" i="103"/>
  <c r="Q52" i="103"/>
  <c r="R52" i="103"/>
  <c r="N52" i="103"/>
  <c r="S52" i="103"/>
  <c r="Y52" i="103"/>
  <c r="F52" i="103"/>
  <c r="C29" i="110"/>
  <c r="C26" i="111"/>
  <c r="C28" i="111" s="1"/>
  <c r="E29" i="110"/>
  <c r="E26" i="111"/>
  <c r="E28" i="111" s="1"/>
  <c r="D29" i="110"/>
  <c r="D26" i="111"/>
  <c r="D28" i="111" s="1"/>
  <c r="B26" i="110"/>
  <c r="B28" i="110" s="1"/>
  <c r="B29" i="109"/>
  <c r="D47" i="103"/>
  <c r="D48" i="103" s="1"/>
  <c r="AC26" i="6"/>
  <c r="AC27" i="6" s="1"/>
  <c r="D27" i="103"/>
  <c r="D28" i="103" s="1"/>
  <c r="D70" i="103" s="1"/>
  <c r="B28" i="103"/>
  <c r="AA19" i="6"/>
  <c r="Z22" i="6" l="1"/>
  <c r="H19" i="63"/>
  <c r="C29" i="111"/>
  <c r="C26" i="112"/>
  <c r="C28" i="112" s="1"/>
  <c r="D29" i="111"/>
  <c r="D26" i="112"/>
  <c r="D28" i="112" s="1"/>
  <c r="E29" i="111"/>
  <c r="E26" i="112"/>
  <c r="E28" i="112" s="1"/>
  <c r="AA27" i="6"/>
  <c r="AA25" i="6" s="1"/>
  <c r="AB32" i="103"/>
  <c r="L32" i="103"/>
  <c r="Z32" i="103"/>
  <c r="J32" i="103"/>
  <c r="T32" i="103"/>
  <c r="X32" i="103"/>
  <c r="H32" i="103"/>
  <c r="V32" i="103"/>
  <c r="F32" i="103"/>
  <c r="R32" i="103"/>
  <c r="P32" i="103"/>
  <c r="N32" i="103"/>
  <c r="B29" i="110"/>
  <c r="B26" i="111"/>
  <c r="B28" i="111" s="1"/>
  <c r="B70" i="103"/>
  <c r="AB26" i="6"/>
  <c r="AB25" i="6"/>
  <c r="Z20" i="6"/>
  <c r="B75" i="61"/>
  <c r="C58" i="96"/>
  <c r="C60" i="96" s="1"/>
  <c r="D31" i="96"/>
  <c r="D32" i="96" s="1"/>
  <c r="F32" i="96" s="1"/>
  <c r="B32" i="96"/>
  <c r="Z19" i="6"/>
  <c r="B76" i="61"/>
  <c r="AA26" i="6" l="1"/>
  <c r="B29" i="111"/>
  <c r="B26" i="112"/>
  <c r="B28" i="112" s="1"/>
  <c r="C26" i="113"/>
  <c r="C28" i="113" s="1"/>
  <c r="C29" i="112"/>
  <c r="E26" i="113"/>
  <c r="E28" i="113" s="1"/>
  <c r="E29" i="112"/>
  <c r="D29" i="112"/>
  <c r="D26" i="113"/>
  <c r="D28" i="113" s="1"/>
  <c r="AB27" i="6"/>
  <c r="B51" i="96"/>
  <c r="D51" i="96" s="1"/>
  <c r="B46" i="96"/>
  <c r="D46" i="96" s="1"/>
  <c r="B40" i="96"/>
  <c r="D33" i="96"/>
  <c r="F33" i="96" s="1"/>
  <c r="F34" i="96" s="1"/>
  <c r="B73" i="61"/>
  <c r="D26" i="114" l="1"/>
  <c r="D28" i="114" s="1"/>
  <c r="D29" i="113"/>
  <c r="E26" i="114"/>
  <c r="E28" i="114" s="1"/>
  <c r="E29" i="113"/>
  <c r="B29" i="112"/>
  <c r="B26" i="113"/>
  <c r="B28" i="113" s="1"/>
  <c r="C29" i="113"/>
  <c r="C26" i="114"/>
  <c r="C28" i="114" s="1"/>
  <c r="C54" i="96"/>
  <c r="C29" i="114" l="1"/>
  <c r="C26" i="115"/>
  <c r="C28" i="115" s="1"/>
  <c r="B26" i="114"/>
  <c r="B28" i="114" s="1"/>
  <c r="B29" i="113"/>
  <c r="E26" i="115"/>
  <c r="E28" i="115" s="1"/>
  <c r="E29" i="114"/>
  <c r="D29" i="114"/>
  <c r="D26" i="115"/>
  <c r="D28" i="115" s="1"/>
  <c r="D29" i="115" l="1"/>
  <c r="D26" i="116"/>
  <c r="D28" i="116" s="1"/>
  <c r="E29" i="115"/>
  <c r="E26" i="116"/>
  <c r="E28" i="116" s="1"/>
  <c r="C29" i="115"/>
  <c r="C26" i="116"/>
  <c r="C28" i="116" s="1"/>
  <c r="B26" i="115"/>
  <c r="B28" i="115" s="1"/>
  <c r="B29" i="114"/>
  <c r="B29" i="1"/>
  <c r="B26" i="116" l="1"/>
  <c r="B28" i="116" s="1"/>
  <c r="B29" i="115"/>
  <c r="E26" i="117"/>
  <c r="E28" i="117" s="1"/>
  <c r="E29" i="116"/>
  <c r="D29" i="116"/>
  <c r="D26" i="117"/>
  <c r="D28" i="117" s="1"/>
  <c r="C29" i="116"/>
  <c r="C26" i="117"/>
  <c r="C28" i="117" s="1"/>
  <c r="M20" i="92"/>
  <c r="M23" i="92" s="1"/>
  <c r="H24" i="92"/>
  <c r="H23" i="92"/>
  <c r="C26" i="118" l="1"/>
  <c r="C28" i="118" s="1"/>
  <c r="C29" i="118" s="1"/>
  <c r="C29" i="117"/>
  <c r="D26" i="118"/>
  <c r="D28" i="118" s="1"/>
  <c r="D29" i="118" s="1"/>
  <c r="D29" i="117"/>
  <c r="E26" i="118"/>
  <c r="E28" i="118" s="1"/>
  <c r="E29" i="118" s="1"/>
  <c r="E29" i="117"/>
  <c r="B29" i="116"/>
  <c r="B26" i="117"/>
  <c r="B28" i="117" s="1"/>
  <c r="M24" i="92"/>
  <c r="M25" i="92" s="1"/>
  <c r="B26" i="118" l="1"/>
  <c r="B28" i="118" s="1"/>
  <c r="B29" i="118" s="1"/>
  <c r="B29" i="1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Linville</author>
  </authors>
  <commentList>
    <comment ref="Y24" authorId="0" shapeId="0" xr:uid="{00000000-0006-0000-1B00-000001000000}">
      <text>
        <r>
          <rPr>
            <sz val="9"/>
            <color indexed="81"/>
            <rFont val="Tahoma"/>
            <family val="2"/>
          </rPr>
          <t>This table was added as a tool for applicants to see how their budget changes impact BMP:TA ratios without having to switch to Tab 1-Application.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tc={9DC1E35E-5E4A-48CC-803A-E685520C22A0}</author>
    <author>VITA Program</author>
  </authors>
  <commentList>
    <comment ref="A2" authorId="0" shapeId="0" xr:uid="{9DC1E35E-5E4A-48CC-803A-E685520C22A0}">
      <text>
        <t>[Threaded comment]
Your version of Excel allows you to read this threaded comment; however, any edits to it will get removed if the file is opened in a newer version of Excel. Learn more: https://go.microsoft.com/fwlink/?linkid=870924
Comment:
    Do we really need this tab?  Possibly hide and provide if someone expresses interest? MS to ask JW.</t>
      </text>
    </comment>
    <comment ref="B20" authorId="1" shapeId="0" xr:uid="{00000000-0006-0000-1E00-000001000000}">
      <text>
        <r>
          <rPr>
            <b/>
            <sz val="9"/>
            <color indexed="81"/>
            <rFont val="Tahoma"/>
            <family val="2"/>
          </rPr>
          <t>Enter the total DEQ funds, from Tab 4, for each category.</t>
        </r>
        <r>
          <rPr>
            <sz val="9"/>
            <color indexed="81"/>
            <rFont val="Tahoma"/>
            <family val="2"/>
          </rPr>
          <t xml:space="preserve">
</t>
        </r>
      </text>
    </comment>
    <comment ref="C55" authorId="1" shapeId="0" xr:uid="{00000000-0006-0000-1E00-000002000000}">
      <text>
        <r>
          <rPr>
            <b/>
            <sz val="9"/>
            <color indexed="81"/>
            <rFont val="Tahoma"/>
            <family val="2"/>
          </rPr>
          <t>Add this amount to Tab 4 under TA budget categories, as appropriate, for administrative support for coordinating all of the partners/reporting; being a new grantee; and/or water quality monitoring. Please contact your regional Project Manager if you have questions on adding this amount to Tab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Linville</author>
  </authors>
  <commentList>
    <comment ref="W24" authorId="0" shapeId="0" xr:uid="{D56B4BCA-F6DE-48C9-8D0B-8221CDAABD24}">
      <text>
        <r>
          <rPr>
            <sz val="9"/>
            <color indexed="81"/>
            <rFont val="Tahoma"/>
            <family val="2"/>
          </rPr>
          <t>This table was added as a tool for applicants to see how their budget changes impact BMP:TA ratios without having to switch to Tab 1-Application.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tc={44B28970-54FB-4E68-B5FB-515E43AFADCB}</author>
  </authors>
  <commentList>
    <comment ref="N1" authorId="0" shapeId="0" xr:uid="{44B28970-54FB-4E68-B5FB-515E43AFADCB}">
      <text>
        <t>[Threaded comment]
Your version of Excel allows you to read this threaded comment; however, any edits to it will get removed if the file is opened in a newer version of Excel. Learn more: https://go.microsoft.com/fwlink/?linkid=870924
Comment:
    Need to pull HUC 12 so it uses those DFs including impaired.  Kristy to pull from mapping?
Reply:
    Kristy working on list, will have it by 10/4 am</t>
      </text>
    </comment>
  </commentList>
</comments>
</file>

<file path=xl/sharedStrings.xml><?xml version="1.0" encoding="utf-8"?>
<sst xmlns="http://schemas.openxmlformats.org/spreadsheetml/2006/main" count="10820" uniqueCount="1881">
  <si>
    <t>Combined name</t>
  </si>
  <si>
    <t>BMP Name</t>
  </si>
  <si>
    <t>Source Group</t>
  </si>
  <si>
    <t>Measure1 units</t>
  </si>
  <si>
    <t>Measure 1 Name</t>
  </si>
  <si>
    <t>Measure 1 Unit</t>
  </si>
  <si>
    <t>Measure 2 Name</t>
  </si>
  <si>
    <t>Measure 2 Unit</t>
  </si>
  <si>
    <t>Measure 3 Name</t>
  </si>
  <si>
    <t>Measure 3 Unit</t>
  </si>
  <si>
    <t>Measure 4 Name</t>
  </si>
  <si>
    <t>Measure 4 Unit</t>
  </si>
  <si>
    <t>Impervious Acres Treated</t>
  </si>
  <si>
    <t>Runoff Treated</t>
  </si>
  <si>
    <t>Design Lifespan</t>
  </si>
  <si>
    <t>BMP Code</t>
  </si>
  <si>
    <t>Small Scale Manure Composting for Equine Operations - Aerated Systems</t>
  </si>
  <si>
    <t>Agriculture</t>
  </si>
  <si>
    <t>Area Treated</t>
  </si>
  <si>
    <t>Acres</t>
  </si>
  <si>
    <t>Systems</t>
  </si>
  <si>
    <t>Count</t>
  </si>
  <si>
    <t>EM-1AT</t>
  </si>
  <si>
    <t>Small Scale Manure Composting  for Equine Operations - Static Systems</t>
  </si>
  <si>
    <t>EM-1T</t>
  </si>
  <si>
    <t>Aforestation of Erodible Crop and Pastureland</t>
  </si>
  <si>
    <t>Forested Area</t>
  </si>
  <si>
    <t>FR-1</t>
  </si>
  <si>
    <t>Woodland Buffer Filter Area</t>
  </si>
  <si>
    <t>Buffer Area</t>
  </si>
  <si>
    <t>Average Buffer Width</t>
  </si>
  <si>
    <t>Feet</t>
  </si>
  <si>
    <t>FR-3</t>
  </si>
  <si>
    <t>Woodland Erosion Stabilization</t>
  </si>
  <si>
    <t>FR-4</t>
  </si>
  <si>
    <t>Vegetative Stabilization of Marsh Fringe Areas</t>
  </si>
  <si>
    <t>Area Planted</t>
  </si>
  <si>
    <t>SE-1</t>
  </si>
  <si>
    <t>Agricultural Shoreline Stabilization</t>
  </si>
  <si>
    <t>Length of Shoreline</t>
  </si>
  <si>
    <t xml:space="preserve">Width </t>
  </si>
  <si>
    <t>SE-2</t>
  </si>
  <si>
    <t>Long Term Vegetative Cover on Cropland</t>
  </si>
  <si>
    <t xml:space="preserve">SL-1 </t>
  </si>
  <si>
    <t>Prescribed Grazing Land Management</t>
  </si>
  <si>
    <t>SL-10</t>
  </si>
  <si>
    <t>Permanent Vegetative Cover on Critical Areas</t>
  </si>
  <si>
    <t>SL-11</t>
  </si>
  <si>
    <t>Farm Road, Animal Travel Lane, Heavy Use Area Stabilization</t>
  </si>
  <si>
    <t>Acres Treated</t>
  </si>
  <si>
    <t>SL-11B</t>
  </si>
  <si>
    <t>Continuous No-Till</t>
  </si>
  <si>
    <t>SL-15</t>
  </si>
  <si>
    <t>Strip-Cropping Systems</t>
  </si>
  <si>
    <t>SL-3</t>
  </si>
  <si>
    <t>Buffer Strip Cropping</t>
  </si>
  <si>
    <t>SL-3B</t>
  </si>
  <si>
    <t>Small Acreage Grazing System</t>
  </si>
  <si>
    <t>Length of Stream Exclusion</t>
  </si>
  <si>
    <t>Linear Feet</t>
  </si>
  <si>
    <t>Upland Pasture</t>
  </si>
  <si>
    <t>SL-6AT</t>
  </si>
  <si>
    <t>Alternative Water System</t>
  </si>
  <si>
    <t>Area Improved</t>
  </si>
  <si>
    <t>SL-6B</t>
  </si>
  <si>
    <t>Stream Exclusion with Narrow Width Buffer and Grazing Land Management</t>
  </si>
  <si>
    <t>SL-6N</t>
  </si>
  <si>
    <t>Stream Exclusion with Wide Width Buffer and Grazing Land Management</t>
  </si>
  <si>
    <t>SL-6W</t>
  </si>
  <si>
    <t>Support for Extension of CREP Watering Systems</t>
  </si>
  <si>
    <t>Area Benefited</t>
  </si>
  <si>
    <t>SL-7</t>
  </si>
  <si>
    <t>Protective Cover for Specialty Cropland</t>
  </si>
  <si>
    <t>SL-8</t>
  </si>
  <si>
    <t>Small Grain and Mixed Cover Crop for Nutrient Management</t>
  </si>
  <si>
    <t>SL-8B</t>
  </si>
  <si>
    <t>Stream Restoration</t>
  </si>
  <si>
    <t>Length of Stream</t>
  </si>
  <si>
    <t>Drainage Area</t>
  </si>
  <si>
    <t>SR-1</t>
  </si>
  <si>
    <t>Stream Channel Restoration (Dam Removal)</t>
  </si>
  <si>
    <t>Structures Removed</t>
  </si>
  <si>
    <t>SR-2</t>
  </si>
  <si>
    <t>Streambank Stabilization</t>
  </si>
  <si>
    <t>Area Protected</t>
  </si>
  <si>
    <t>WP-2A</t>
  </si>
  <si>
    <t>Stream Crossing &amp; Hardened Access</t>
  </si>
  <si>
    <t>Structures Built</t>
  </si>
  <si>
    <t>WP-2B</t>
  </si>
  <si>
    <t>Stream Channel Stabilization</t>
  </si>
  <si>
    <t>WP-2C</t>
  </si>
  <si>
    <t>Maintenance of Stream Exclusion Fencing</t>
  </si>
  <si>
    <t>Animal Units Excluded</t>
  </si>
  <si>
    <t>AnimalUnits</t>
  </si>
  <si>
    <t>WP-2D</t>
  </si>
  <si>
    <t>Streambank Protection (fencing with narrow width buffer)</t>
  </si>
  <si>
    <t>WP-2N</t>
  </si>
  <si>
    <t>Streambank Protection (fencing with wide width buffer)</t>
  </si>
  <si>
    <t>WP-2W</t>
  </si>
  <si>
    <t>Sod Waterway</t>
  </si>
  <si>
    <t>WP-3</t>
  </si>
  <si>
    <t>Stormwater Retention Pond</t>
  </si>
  <si>
    <t>WP-5</t>
  </si>
  <si>
    <t>Surface Water Runoff Impoundment for Water Quality</t>
  </si>
  <si>
    <t>WP-7</t>
  </si>
  <si>
    <t>Grass Filter Strips</t>
  </si>
  <si>
    <t>WQ-1</t>
  </si>
  <si>
    <t>Agricultural Sinkhole Protection</t>
  </si>
  <si>
    <t>Treatment Area</t>
  </si>
  <si>
    <t>WQ-11</t>
  </si>
  <si>
    <t>Roof Runoff Management</t>
  </si>
  <si>
    <t>Site Area</t>
  </si>
  <si>
    <t>WQ-12</t>
  </si>
  <si>
    <t>Constructed Wetland</t>
  </si>
  <si>
    <t>Area Created</t>
  </si>
  <si>
    <t>WQ-6</t>
  </si>
  <si>
    <t>Wetland Restoration</t>
  </si>
  <si>
    <t>Area Restored</t>
  </si>
  <si>
    <t>WQ-6B</t>
  </si>
  <si>
    <t>Administrative Assistance</t>
  </si>
  <si>
    <t>Assistance</t>
  </si>
  <si>
    <t>Staff Time</t>
  </si>
  <si>
    <t>FTE</t>
  </si>
  <si>
    <t>AA</t>
  </si>
  <si>
    <t>Technical Assistance</t>
  </si>
  <si>
    <t>TA</t>
  </si>
  <si>
    <t>Conservation Easements</t>
  </si>
  <si>
    <t>Easements</t>
  </si>
  <si>
    <t>Easement Area</t>
  </si>
  <si>
    <t>CE-1</t>
  </si>
  <si>
    <t>Riparian Easements</t>
  </si>
  <si>
    <t>CE-2</t>
  </si>
  <si>
    <t>Outreach And Education</t>
  </si>
  <si>
    <t>Education</t>
  </si>
  <si>
    <t>Programs</t>
  </si>
  <si>
    <t>OE-1</t>
  </si>
  <si>
    <t>Water Quality Monitoring</t>
  </si>
  <si>
    <t>Monitoring Events</t>
  </si>
  <si>
    <t>WQM</t>
  </si>
  <si>
    <t>Forest Harvesting Practices</t>
  </si>
  <si>
    <t>Forestry</t>
  </si>
  <si>
    <t>FH-1</t>
  </si>
  <si>
    <t>Forest Stand Improvement</t>
  </si>
  <si>
    <t>FH-2</t>
  </si>
  <si>
    <t>Forest Trails &amp; Landings</t>
  </si>
  <si>
    <t>Trail Length</t>
  </si>
  <si>
    <t>FH-3</t>
  </si>
  <si>
    <t>Grade Stabilization Structure</t>
  </si>
  <si>
    <t>Area Stabilized</t>
  </si>
  <si>
    <t>FH-4</t>
  </si>
  <si>
    <t>Marina Boat Waste Discharge Facilities</t>
  </si>
  <si>
    <t>Marine/Aquatic</t>
  </si>
  <si>
    <t>MA-1</t>
  </si>
  <si>
    <t>Recreational Boater Education</t>
  </si>
  <si>
    <t>MA-2</t>
  </si>
  <si>
    <t>Aquaculture Education</t>
  </si>
  <si>
    <t>OE-2</t>
  </si>
  <si>
    <t>Acid Mine Discharge Treatment</t>
  </si>
  <si>
    <t>Mining</t>
  </si>
  <si>
    <t>Volume Treated</t>
  </si>
  <si>
    <t>Gallons</t>
  </si>
  <si>
    <t>MLR-1</t>
  </si>
  <si>
    <t>Land Reclamation, Abandoned Mined Land</t>
  </si>
  <si>
    <t>Area Reclaimed</t>
  </si>
  <si>
    <t>MLR-2</t>
  </si>
  <si>
    <t>Mine Shaft &amp; Adit Closing</t>
  </si>
  <si>
    <t>MLR-3</t>
  </si>
  <si>
    <t>Mined Land Reclamation</t>
  </si>
  <si>
    <t>MLR-4</t>
  </si>
  <si>
    <t>Vegetative Buffer</t>
  </si>
  <si>
    <t>Buffer Length</t>
  </si>
  <si>
    <t>MLR-5</t>
  </si>
  <si>
    <t>Dirt Road Stabilization</t>
  </si>
  <si>
    <t>Length of Road</t>
  </si>
  <si>
    <t>MLR-6</t>
  </si>
  <si>
    <t>Confined Canine Unit</t>
  </si>
  <si>
    <t>Pet Waste</t>
  </si>
  <si>
    <t>CCU</t>
  </si>
  <si>
    <t>Pet Waste Education Program</t>
  </si>
  <si>
    <t>PW-0</t>
  </si>
  <si>
    <t>Pet Waste Disposal Station</t>
  </si>
  <si>
    <t>Pets Serviced</t>
  </si>
  <si>
    <t>PW-1</t>
  </si>
  <si>
    <t>Pet Waste Digesters, Composters, and Fermentation</t>
  </si>
  <si>
    <t>PW-2</t>
  </si>
  <si>
    <t xml:space="preserve"> Wastewater Treatment System for Confined Canine Facilities (CCF) (Demonstration BMP)</t>
  </si>
  <si>
    <t>PW-3</t>
  </si>
  <si>
    <t>Septic Tank Pumpout</t>
  </si>
  <si>
    <t>Septic</t>
  </si>
  <si>
    <t>RB-1</t>
  </si>
  <si>
    <t>Connection to Public Sewer System</t>
  </si>
  <si>
    <t>RB-2</t>
  </si>
  <si>
    <t>Connection to Public Sewer System with Pump</t>
  </si>
  <si>
    <t>RB-2P</t>
  </si>
  <si>
    <t>Onsite Sewage System Repair</t>
  </si>
  <si>
    <t>RB-3</t>
  </si>
  <si>
    <t>Conventional Onsite Sewage System Full Inspection and Maintenance</t>
  </si>
  <si>
    <t>5/10</t>
  </si>
  <si>
    <t>RB-3M</t>
  </si>
  <si>
    <t>Onsite System Installation/Replacement</t>
  </si>
  <si>
    <t>RB-4</t>
  </si>
  <si>
    <t>Onsite Sewage System Installation/Replacement with Pump</t>
  </si>
  <si>
    <t>RB-4P</t>
  </si>
  <si>
    <r>
      <t xml:space="preserve">Alternative </t>
    </r>
    <r>
      <rPr>
        <sz val="11"/>
        <color theme="1"/>
        <rFont val="Calibri"/>
        <family val="2"/>
        <scheme val="minor"/>
      </rPr>
      <t>Sewage System</t>
    </r>
  </si>
  <si>
    <t>RB-5</t>
  </si>
  <si>
    <t>Bioretention</t>
  </si>
  <si>
    <t>Urban</t>
  </si>
  <si>
    <t>REQUIRED</t>
  </si>
  <si>
    <t>BR-1</t>
  </si>
  <si>
    <t>Rain Gardens</t>
  </si>
  <si>
    <t>BR-10</t>
  </si>
  <si>
    <t>Bioretention Filter</t>
  </si>
  <si>
    <t>BR-2</t>
  </si>
  <si>
    <t>Bioretention Filter - on A/B Soils</t>
  </si>
  <si>
    <t>Area Treated, on A/B Soils</t>
  </si>
  <si>
    <t>BR-3</t>
  </si>
  <si>
    <t>Bioretention Filter - w/ Underdrain, on C/D Soils</t>
  </si>
  <si>
    <t>Area Treated, underdrain, C/D soils</t>
  </si>
  <si>
    <t>BR-4</t>
  </si>
  <si>
    <t>Bioretention Filter - w/ Underdrain, on A/B Soils</t>
  </si>
  <si>
    <t>Area Treated, underdrain, A/B soils</t>
  </si>
  <si>
    <t>BR-5</t>
  </si>
  <si>
    <t>Bioswale</t>
  </si>
  <si>
    <t>BR-6</t>
  </si>
  <si>
    <t>Dry Swale</t>
  </si>
  <si>
    <t>BR-7</t>
  </si>
  <si>
    <t>Green Roofs</t>
  </si>
  <si>
    <t>BR-8</t>
  </si>
  <si>
    <t>Planter Boxes</t>
  </si>
  <si>
    <t>BR-9</t>
  </si>
  <si>
    <t>Catch Basin</t>
  </si>
  <si>
    <t>CB-1</t>
  </si>
  <si>
    <t>D-1</t>
  </si>
  <si>
    <t>Dirt &amp; Gravel Road - E&amp;S Control and Outlets</t>
  </si>
  <si>
    <t>Length Treated</t>
  </si>
  <si>
    <t>DGR-1</t>
  </si>
  <si>
    <t>Dirt &amp; Gravel Road - Outlets Only</t>
  </si>
  <si>
    <t>DGR-2</t>
  </si>
  <si>
    <t>Dry Detention Ponds</t>
  </si>
  <si>
    <t>DP-1</t>
  </si>
  <si>
    <t>Wet Pond</t>
  </si>
  <si>
    <t>DP-2</t>
  </si>
  <si>
    <t>Wet Swale</t>
  </si>
  <si>
    <t>DP-3</t>
  </si>
  <si>
    <t>Disconnection of Rooftop Runoff</t>
  </si>
  <si>
    <t>IP-1</t>
  </si>
  <si>
    <t>Dry Well</t>
  </si>
  <si>
    <t>IP-2</t>
  </si>
  <si>
    <t>Filtration Practice</t>
  </si>
  <si>
    <t>IP-3</t>
  </si>
  <si>
    <t>Infiltration Basin</t>
  </si>
  <si>
    <t>IP-4</t>
  </si>
  <si>
    <t>Infiltration Practices</t>
  </si>
  <si>
    <t>IP-5</t>
  </si>
  <si>
    <t>Infiltration Trench</t>
  </si>
  <si>
    <t>IP-6</t>
  </si>
  <si>
    <t>Permeable Pavement</t>
  </si>
  <si>
    <t>IP-7</t>
  </si>
  <si>
    <t>Manufactured BMP</t>
  </si>
  <si>
    <t>MBMP-1</t>
  </si>
  <si>
    <t>Surface Sand Filter</t>
  </si>
  <si>
    <t>MBMP-2</t>
  </si>
  <si>
    <t>Underground Filter</t>
  </si>
  <si>
    <t>MBMP-3</t>
  </si>
  <si>
    <t>Underground Filter - Enhanced</t>
  </si>
  <si>
    <t>MBMP-4</t>
  </si>
  <si>
    <t>Cisterns &amp; Rain Barrels</t>
  </si>
  <si>
    <t>RWH-1</t>
  </si>
  <si>
    <t xml:space="preserve">Rainwater Harvesting </t>
  </si>
  <si>
    <t>Contributing Impervious Surface Area</t>
  </si>
  <si>
    <t>RWH-2</t>
  </si>
  <si>
    <t>Street Sweeping</t>
  </si>
  <si>
    <t>Miles of Street Swept</t>
  </si>
  <si>
    <t>SS-1</t>
  </si>
  <si>
    <t>Lined Waterway or Outlet</t>
  </si>
  <si>
    <t>U-1</t>
  </si>
  <si>
    <t>Sediment Basin/Trap</t>
  </si>
  <si>
    <t>U-2</t>
  </si>
  <si>
    <t>Storm Drain Inlet Protection</t>
  </si>
  <si>
    <t>Inlets Protected</t>
  </si>
  <si>
    <t>U-3</t>
  </si>
  <si>
    <t>Streambank &amp; Shoreline Protection</t>
  </si>
  <si>
    <t>U-4</t>
  </si>
  <si>
    <t>U-5</t>
  </si>
  <si>
    <t>Filter Strip</t>
  </si>
  <si>
    <t>UB-1</t>
  </si>
  <si>
    <t>Grass Buffers</t>
  </si>
  <si>
    <t>UB-2</t>
  </si>
  <si>
    <t>Tree/Shrub Establishment</t>
  </si>
  <si>
    <t>UB-3</t>
  </si>
  <si>
    <t>UB-4</t>
  </si>
  <si>
    <t>Nutrient Management (Urban/Residential)</t>
  </si>
  <si>
    <t>Area Implemented</t>
  </si>
  <si>
    <t>UNM-1</t>
  </si>
  <si>
    <t xml:space="preserve">Reduce improper disposal of grass clippings and trash </t>
  </si>
  <si>
    <t>Lawn Waste</t>
  </si>
  <si>
    <t>Pounds</t>
  </si>
  <si>
    <t>UNM-2</t>
  </si>
  <si>
    <t>Soil Testing</t>
  </si>
  <si>
    <t>Soil Tests</t>
  </si>
  <si>
    <t>UNM-3</t>
  </si>
  <si>
    <t>Urban Nutrient Management Planning</t>
  </si>
  <si>
    <t>Planned Area</t>
  </si>
  <si>
    <t>UNM-4</t>
  </si>
  <si>
    <t>USR-1</t>
  </si>
  <si>
    <t>Streambank Restoration</t>
  </si>
  <si>
    <t>USR-2</t>
  </si>
  <si>
    <t>Wetland Creation</t>
  </si>
  <si>
    <t>UW-1</t>
  </si>
  <si>
    <t>UW-2</t>
  </si>
  <si>
    <t>Coastal Wetland Vegetation Establishment</t>
  </si>
  <si>
    <t>UW-3</t>
  </si>
  <si>
    <t>UW-4</t>
  </si>
  <si>
    <t>Conservation Landscaping- Meadow</t>
  </si>
  <si>
    <t>Area Being Planted</t>
  </si>
  <si>
    <t>Square Feet</t>
  </si>
  <si>
    <t>VCAP_CL-1</t>
  </si>
  <si>
    <t>Conservation Landcaping-Mulched Bed</t>
  </si>
  <si>
    <t>VCAP_CL-2</t>
  </si>
  <si>
    <t>Conservation Landscaping- Tree Planting</t>
  </si>
  <si>
    <t>VCAP_CL-3</t>
  </si>
  <si>
    <t>Conservation Landscaping- Filter Strips on impervious surfaces</t>
  </si>
  <si>
    <t>Drain area of site</t>
  </si>
  <si>
    <t>square feet</t>
  </si>
  <si>
    <t>VCAP_CL-4</t>
  </si>
  <si>
    <t>Conservation Landscaping-Riparian Buffers</t>
  </si>
  <si>
    <t>VCAP_CL-5</t>
  </si>
  <si>
    <t>Living Shorelines</t>
  </si>
  <si>
    <t>VCAP_LS-1</t>
  </si>
  <si>
    <t>Vegetated Open Channel - on A/B Soils</t>
  </si>
  <si>
    <t>VOC-1</t>
  </si>
  <si>
    <t>Vegetated Open Channel - on C/D Soils</t>
  </si>
  <si>
    <t>VOC-2</t>
  </si>
  <si>
    <t>Vegetated Open Channels</t>
  </si>
  <si>
    <t>Length Installed</t>
  </si>
  <si>
    <t>VOC-3</t>
  </si>
  <si>
    <t>BMP Name and Code</t>
  </si>
  <si>
    <t>[BMP Units]</t>
  </si>
  <si>
    <t>Site Visits</t>
  </si>
  <si>
    <t>Education/Outreach</t>
  </si>
  <si>
    <t>Outreach Events</t>
  </si>
  <si>
    <t>Attendees per Outreach Event</t>
  </si>
  <si>
    <t>Mailings or Postcards</t>
  </si>
  <si>
    <t>Stream Miles Surveys</t>
  </si>
  <si>
    <t>Develop Water Quality Monitoring QAPP</t>
  </si>
  <si>
    <t>Water Quality Monitoring Data</t>
  </si>
  <si>
    <t>Project Coding</t>
  </si>
  <si>
    <t xml:space="preserve">Initial </t>
  </si>
  <si>
    <t>Modification 1</t>
  </si>
  <si>
    <t>Modification 2</t>
  </si>
  <si>
    <t>Modification 3</t>
  </si>
  <si>
    <t>Modification 4</t>
  </si>
  <si>
    <t>Final</t>
  </si>
  <si>
    <t>Original $</t>
  </si>
  <si>
    <t>Cost Code</t>
  </si>
  <si>
    <t>Fund:</t>
  </si>
  <si>
    <t>Trans</t>
  </si>
  <si>
    <t>Program:</t>
  </si>
  <si>
    <t>Element</t>
  </si>
  <si>
    <t>Object</t>
  </si>
  <si>
    <t>Project</t>
  </si>
  <si>
    <t>Task.Phase</t>
  </si>
  <si>
    <t>Federal Award Grant Number</t>
  </si>
  <si>
    <t>Program Year</t>
  </si>
  <si>
    <t>Award Date</t>
  </si>
  <si>
    <t>CFDA Number</t>
  </si>
  <si>
    <t>Award Amount</t>
  </si>
  <si>
    <t>Date subawards must end</t>
  </si>
  <si>
    <t>Awarding Federal Agency</t>
  </si>
  <si>
    <t>Environmental Protection Agency</t>
  </si>
  <si>
    <t>Budget Validation</t>
  </si>
  <si>
    <t>Report Interval in Months:</t>
  </si>
  <si>
    <t>319(h) TA Funding</t>
  </si>
  <si>
    <t>319(h) Total Funding</t>
  </si>
  <si>
    <t>319(h) BMP Funding</t>
  </si>
  <si>
    <t>Match Funding</t>
  </si>
  <si>
    <t>Memorandum</t>
  </si>
  <si>
    <t>DATE:</t>
  </si>
  <si>
    <t>TO:</t>
  </si>
  <si>
    <t>FROM:</t>
  </si>
  <si>
    <t>RE:</t>
  </si>
  <si>
    <t>Subrecipient:</t>
  </si>
  <si>
    <t>Enter District, PDC, NGO, etc.</t>
  </si>
  <si>
    <t>Project Title</t>
  </si>
  <si>
    <t>Subrecipient POC:</t>
  </si>
  <si>
    <t>Subrecipient Agreement #:</t>
  </si>
  <si>
    <t>Modification Number:</t>
  </si>
  <si>
    <t xml:space="preserve">The enclosed information relates to issuing Subrecipient Agreement # XX for funding of the XX. The project was selected to receive funding in the FFYXX workplan. The project will begin on XX and end on XX. The full award amount is $XX from FYXX, which will be fully allocated in the initial award. </t>
  </si>
  <si>
    <t xml:space="preserve"> </t>
  </si>
  <si>
    <t>The Subrecipient Agreement details are as follows:</t>
  </si>
  <si>
    <t>Begin</t>
  </si>
  <si>
    <t>End</t>
  </si>
  <si>
    <t>Agreement Period:</t>
  </si>
  <si>
    <t>Modified Agreement Period:</t>
  </si>
  <si>
    <t>Federal ID Number</t>
  </si>
  <si>
    <t>UEI Number</t>
  </si>
  <si>
    <t>Current Agreement Amount</t>
  </si>
  <si>
    <t>Current Match Amount</t>
  </si>
  <si>
    <t>Funds to be amended</t>
  </si>
  <si>
    <t>Match Funds to be amended</t>
  </si>
  <si>
    <t>Revised Agreement Amount</t>
  </si>
  <si>
    <t>Revised Match Amount</t>
  </si>
  <si>
    <t xml:space="preserve">ATTN: Show the following as separate line items in Oracle coding. </t>
  </si>
  <si>
    <t>FFYXX</t>
  </si>
  <si>
    <t>Date funds available</t>
  </si>
  <si>
    <t>Indirect Cost Rate Information</t>
  </si>
  <si>
    <t>Indirect costs are included in this budget (y/n)?</t>
  </si>
  <si>
    <t>[Enter]</t>
  </si>
  <si>
    <t>Indirect cost rate used in budget:</t>
  </si>
  <si>
    <t>Indirect cost rate period:</t>
  </si>
  <si>
    <t>Entity has &gt;$35M in federal funding annually? (y/n)</t>
  </si>
  <si>
    <t>Documentation provided to support indirect cost rate:</t>
  </si>
  <si>
    <t>REMARKS</t>
  </si>
  <si>
    <t>The Office of Watershed and Local Government Assistance (OWLGAP) requests a modification to POXX involving XX. Overall, this modification results in $XX of new funding for POXX.  This is the XX formal modification to POXX.</t>
  </si>
  <si>
    <t>No change</t>
  </si>
  <si>
    <t>Funds to be Added to Agreement</t>
  </si>
  <si>
    <t>Match Funds to be Added</t>
  </si>
  <si>
    <t xml:space="preserve">ATTN BUYER: Show the following separate line items on Oracle PO for coding for each line item. </t>
  </si>
  <si>
    <t>Mod 1 $</t>
  </si>
  <si>
    <t>Mod 2 $</t>
  </si>
  <si>
    <t>READ ME</t>
  </si>
  <si>
    <t>Instructions for Use of the DEQ Pay-For-Outcomes NPS Nutrient Reduction Program RFA Application Form</t>
  </si>
  <si>
    <r>
      <t xml:space="preserve">Application Form consists of five tabs, of which four </t>
    </r>
    <r>
      <rPr>
        <b/>
        <sz val="11"/>
        <color theme="1"/>
        <rFont val="Calibri"/>
        <family val="2"/>
        <scheme val="minor"/>
      </rPr>
      <t xml:space="preserve">must be </t>
    </r>
    <r>
      <rPr>
        <sz val="11"/>
        <color theme="1"/>
        <rFont val="Calibri"/>
        <family val="2"/>
        <scheme val="minor"/>
      </rPr>
      <t>completed by all Applicants.</t>
    </r>
  </si>
  <si>
    <t xml:space="preserve">Start at Tab 1 and work your way through all 5 tabs sequentially (Tab 1 should be filled out before Tab 2, Tab 2 before Tab 3, etc.). What is entered in one tab may populate information in another. </t>
  </si>
  <si>
    <r>
      <t xml:space="preserve">Look for the cells with </t>
    </r>
    <r>
      <rPr>
        <b/>
        <sz val="11"/>
        <color rgb="FFFF0000"/>
        <rFont val="Calibri"/>
        <family val="2"/>
        <scheme val="minor"/>
      </rPr>
      <t>red text</t>
    </r>
    <r>
      <rPr>
        <sz val="11"/>
        <color rgb="FFFF0000"/>
        <rFont val="Calibri"/>
        <family val="2"/>
        <scheme val="minor"/>
      </rPr>
      <t xml:space="preserve">. </t>
    </r>
    <r>
      <rPr>
        <sz val="11"/>
        <rFont val="Calibri"/>
        <family val="2"/>
        <scheme val="minor"/>
      </rPr>
      <t>These will be the fields you may complete. Fields in black text are meant to be static.</t>
    </r>
  </si>
  <si>
    <t>For examples of how to complete Tabs 1-4, see the example tabs highlighted in yellow after Tab 5.</t>
  </si>
  <si>
    <r>
      <t>If you have questions about how to fill out the information please refer to the RFA</t>
    </r>
    <r>
      <rPr>
        <sz val="11"/>
        <rFont val="Calibri"/>
        <family val="2"/>
        <scheme val="minor"/>
      </rPr>
      <t xml:space="preserve"> Instructions (PDF) or c</t>
    </r>
    <r>
      <rPr>
        <sz val="11"/>
        <color theme="1"/>
        <rFont val="Calibri"/>
        <family val="2"/>
        <scheme val="minor"/>
      </rPr>
      <t>ontact NPSpilot@deq.virginia.gov.</t>
    </r>
  </si>
  <si>
    <t>Tab 1:</t>
  </si>
  <si>
    <t>Application (Required)</t>
  </si>
  <si>
    <r>
      <t>The Application provides basic information related to the organization applying for the funds as well as the watershed(s) involved in the project.  The Application tab feeds the remainder of the tabs with information. Please fill out the information requested (generally indicated in</t>
    </r>
    <r>
      <rPr>
        <sz val="11"/>
        <color rgb="FFFF0000"/>
        <rFont val="Calibri"/>
        <family val="2"/>
        <scheme val="minor"/>
      </rPr>
      <t xml:space="preserve"> red text</t>
    </r>
    <r>
      <rPr>
        <sz val="11"/>
        <rFont val="Calibri"/>
        <family val="2"/>
        <scheme val="minor"/>
      </rPr>
      <t>). Some of the information recorded in Tab 1 will populated for subsequent Tabs.  Please note that the Project Pricing Summary Section of Tab 1 will be populated based upon information entered in Tab 4: Pricing Proposal and needs no additional information.</t>
    </r>
  </si>
  <si>
    <t>Tab 2:</t>
  </si>
  <si>
    <t>Project Partners, Sub-contractors and Technical Leads (Required)</t>
  </si>
  <si>
    <t>This tab should be used to provide detailed information about the various partners involved with the project. For each organization with a role in implementing the project, fill in the table on Tab 2 to explain their roles and responsibilities in accomplishing the various elements of the project. Prioritize the partners/technical leads by the amount of time or resources that partner will have invested in the Project. Partners that are highly involved and will spend more time on the project would show up earlier in the list.  If you have more than 20 partners/technical leads, please contact NPSpilot@deq.virginia.gov for assistance. See Section IV Technical Expertise and Sub-contracting and Subawards in the RFA Instructions for additional information.</t>
  </si>
  <si>
    <t>Tab 3:</t>
  </si>
  <si>
    <t>Proposed Schedule or Project Implementation and Outcomes (Required)</t>
  </si>
  <si>
    <t xml:space="preserve">This tab should be used to provide detailed information regarding the proposed schedule of implementation and outcomes / deliverables for the project activities and BMPs that will be installed through the proposed project. Detailed directions can be found on Tab 3 on how to complete the table using the column descriptions provided. Provide an entry for each BMP included in your proposal that result in the overall pricing proposal. </t>
  </si>
  <si>
    <t xml:space="preserve">Tab 4: </t>
  </si>
  <si>
    <t>Pricing Proposal (Required)</t>
  </si>
  <si>
    <t xml:space="preserve">This tab should be used to provide a pricing proposal for the total pollution reductions proposed by the application. Information should be provided to a level of detail that will allow DEQ reviewers to assess how funds will be used and whether or not the pricing items are appropriate in terms of what is allowable by the RFA. If more space is needed, add additional rows.  </t>
  </si>
  <si>
    <t>Tab 5:</t>
  </si>
  <si>
    <t>Application Checklist and Certification Statement (Required)</t>
  </si>
  <si>
    <r>
      <t>Please fill out the information requested (generally indicated in</t>
    </r>
    <r>
      <rPr>
        <sz val="11"/>
        <color rgb="FFFF0000"/>
        <rFont val="Calibri"/>
        <family val="2"/>
        <scheme val="minor"/>
      </rPr>
      <t xml:space="preserve"> red text</t>
    </r>
    <r>
      <rPr>
        <sz val="11"/>
        <rFont val="Calibri"/>
        <family val="2"/>
        <scheme val="minor"/>
      </rPr>
      <t>). Tab 5 should be filled out when you are finished with your entire proposal package and include a digital signature to certify the application package.</t>
    </r>
  </si>
  <si>
    <t xml:space="preserve">Attach 1 - Scope of Work </t>
  </si>
  <si>
    <t>Placeholder</t>
  </si>
  <si>
    <t xml:space="preserve">Virginia Section 319(h) TMDL  Implementation Program Request for Applications (RFA) </t>
  </si>
  <si>
    <t>ATTACHMENT 2 -  Project Budget</t>
  </si>
  <si>
    <t>Tab 4: Project Budget Detail</t>
  </si>
  <si>
    <r>
      <rPr>
        <b/>
        <i/>
        <sz val="10"/>
        <color indexed="8"/>
        <rFont val="Calibri"/>
        <family val="2"/>
        <scheme val="minor"/>
      </rPr>
      <t>Description:</t>
    </r>
    <r>
      <rPr>
        <b/>
        <i/>
        <sz val="11"/>
        <color indexed="8"/>
        <rFont val="Calibri"/>
        <family val="2"/>
        <scheme val="minor"/>
      </rPr>
      <t xml:space="preserve"> </t>
    </r>
    <r>
      <rPr>
        <i/>
        <sz val="10"/>
        <color indexed="8"/>
        <rFont val="Calibri"/>
        <family val="2"/>
        <scheme val="minor"/>
      </rPr>
      <t xml:space="preserve">This tab should be used to provide a detailed account of the manner in which both 319(h) grant requested funds and match funds will be used by budget category. Information should be provided to a level of detail that will allow DEQ reviewers to assess how funds will be used and whether or not the budget items are appropriate in terms of what is allowable by the RFA and the  Federal Uniform Grant Guidance, sub-part E Cost Principles (https://www.gpo.gov/fdsys/pkg/CFR-2014-title2-vol1/pdf/CFR-2014-title2-vol1-part200.pdf). </t>
    </r>
  </si>
  <si>
    <r>
      <t xml:space="preserve">Instructions: </t>
    </r>
    <r>
      <rPr>
        <i/>
        <sz val="10"/>
        <color indexed="8"/>
        <rFont val="Calibri"/>
        <family val="2"/>
        <scheme val="minor"/>
      </rPr>
      <t xml:space="preserve"> Fill out all cells in red text with as much budget detail as possible. If more space is needed for any budget category, add additional rows. See descriptions under each budget category for more information about what level of detail should be provided for each proposed cost.</t>
    </r>
  </si>
  <si>
    <t>FFY_xx</t>
  </si>
  <si>
    <t>Total 319(h)</t>
  </si>
  <si>
    <t>Name of Grantee:</t>
  </si>
  <si>
    <t>Project Budget Summary</t>
  </si>
  <si>
    <t>Title of Project:</t>
  </si>
  <si>
    <t>% of full award</t>
  </si>
  <si>
    <t>Budget Category</t>
  </si>
  <si>
    <t>Project Total</t>
  </si>
  <si>
    <t>319 Funds</t>
  </si>
  <si>
    <t>Match Funds</t>
  </si>
  <si>
    <t>(TA) Personnel</t>
  </si>
  <si>
    <r>
      <t xml:space="preserve">1.  Personnel (Grantee staff salaries or </t>
    </r>
    <r>
      <rPr>
        <sz val="11"/>
        <color indexed="8"/>
        <rFont val="Calibri"/>
        <family val="2"/>
        <scheme val="minor"/>
      </rPr>
      <t xml:space="preserve">wages) - Describe the staff that will be working on the grant (either 319(h)-funded or match) who are employees of the applicant/grantee.  Include the hourly rate, the estimated number of hours for the entire project that will be worked and the % of a full time position that person will work per year. Grant funds for personnel charges should only be for staff within the project sponsors organization and for staff members who are directly involved in the project. This category does not include contractual staff. Use the actual annual salary or hourly wage of project staff to determine expenditures and/or match amounts based on estimated time to be spent working on the project. Staff of Partners should go in either "Contractual" or "Other Direct".  </t>
    </r>
  </si>
  <si>
    <t>Budget Amendment</t>
  </si>
  <si>
    <t>(TA) Fringe</t>
  </si>
  <si>
    <t>Name &amp; Title of Individual</t>
  </si>
  <si>
    <t>Key Role or Activity</t>
  </si>
  <si>
    <t>Hourly Rate</t>
  </si>
  <si>
    <t>Estimated Hours</t>
  </si>
  <si>
    <t>% of Annual FTE</t>
  </si>
  <si>
    <t>DEQ Funds</t>
  </si>
  <si>
    <t>Total Project</t>
  </si>
  <si>
    <t>Optional Comments</t>
  </si>
  <si>
    <t xml:space="preserve"> DEQ 1</t>
  </si>
  <si>
    <t>Match 1</t>
  </si>
  <si>
    <t>DEQ 2</t>
  </si>
  <si>
    <t>Match 2</t>
  </si>
  <si>
    <t>DEQ 3</t>
  </si>
  <si>
    <t>Match 3</t>
  </si>
  <si>
    <t>DEQ Final</t>
  </si>
  <si>
    <t xml:space="preserve">Match Final </t>
  </si>
  <si>
    <t xml:space="preserve">(TA) Travel </t>
  </si>
  <si>
    <t>[Name /Title]</t>
  </si>
  <si>
    <t>[Key Role and/or Activity]</t>
  </si>
  <si>
    <t>[Hourly Rate]</t>
  </si>
  <si>
    <t>[Est. Hours]</t>
  </si>
  <si>
    <t>[% of annual FTE]</t>
  </si>
  <si>
    <t>[Optional Comments]</t>
  </si>
  <si>
    <t xml:space="preserve">(TA) Supplies  </t>
  </si>
  <si>
    <t>(TA) Contractual</t>
  </si>
  <si>
    <t xml:space="preserve">(TA) Other Direct </t>
  </si>
  <si>
    <t>(BMP) Agriculture</t>
  </si>
  <si>
    <t>(BMP) Mining</t>
  </si>
  <si>
    <t>(BMP) Pet Waste</t>
  </si>
  <si>
    <t>(BMP) Septic</t>
  </si>
  <si>
    <t>(BMP) Urban</t>
  </si>
  <si>
    <t>(TA) Indirect</t>
  </si>
  <si>
    <t>TOTAL</t>
  </si>
  <si>
    <t xml:space="preserve"> [Hourly Rate]</t>
  </si>
  <si>
    <t xml:space="preserve"> [Est. Hours]</t>
  </si>
  <si>
    <t xml:space="preserve"> [% of annual FTE]</t>
  </si>
  <si>
    <t>TA Totals</t>
  </si>
  <si>
    <t>Personnel subtotal</t>
  </si>
  <si>
    <t>BMP Totals</t>
  </si>
  <si>
    <t>General Comments Regarding Personnel Costs (optional):</t>
  </si>
  <si>
    <t>[provide comment]</t>
  </si>
  <si>
    <r>
      <t>2.  Fringe benefits</t>
    </r>
    <r>
      <rPr>
        <sz val="11"/>
        <color indexed="8"/>
        <rFont val="Calibri"/>
        <family val="2"/>
        <scheme val="minor"/>
      </rPr>
      <t xml:space="preserve"> (Grantee staff benefits) - Should include reference as to what is included in this rate, how it is derived, and why it may be different for each staff person. This can include such things as health insurance, retirement benefits, unemployment compensation insurance, social security and medicare, etc. Fringe benefit rates should be charged to the grant/match in relationship to the salaries and percentage of effort committed to the grant.</t>
    </r>
  </si>
  <si>
    <t>Description of Fringe Rate (what is included and/or how the rate was derived)</t>
  </si>
  <si>
    <t>Fringe Rate</t>
  </si>
  <si>
    <t>Personnel Cost Used for Calculation</t>
  </si>
  <si>
    <t>[Name &amp; Title of Individual]</t>
  </si>
  <si>
    <t>[Description of Fringe Rate]</t>
  </si>
  <si>
    <t>[Fringe Rate]</t>
  </si>
  <si>
    <t>[Personnel Costs]</t>
  </si>
  <si>
    <t xml:space="preserve"> [Fringe Rate]</t>
  </si>
  <si>
    <t xml:space="preserve"> [Personnel Costs]</t>
  </si>
  <si>
    <t>Fringe subtotal</t>
  </si>
  <si>
    <t>General Comments Regarding Fringe Costs (optional):</t>
  </si>
  <si>
    <r>
      <t xml:space="preserve">3.  Travel </t>
    </r>
    <r>
      <rPr>
        <sz val="11"/>
        <color indexed="8"/>
        <rFont val="Calibri"/>
        <family val="2"/>
        <scheme val="minor"/>
      </rPr>
      <t>(Vehicle miles, trainings, other travel expenses) - Identify the number of trips planned, the planned destinations, the number of travelers and the estimated cost of each trip. This is travel for Grantee staff and should not include travel for sub-grantees, contractors or for volunteers for events; this should be included under contractual (and should be described as such).</t>
    </r>
  </si>
  <si>
    <t>Sub-category</t>
  </si>
  <si>
    <t>Description</t>
  </si>
  <si>
    <t>Mileage</t>
  </si>
  <si>
    <t>[# miles]</t>
  </si>
  <si>
    <t>[$ rate/mile]</t>
  </si>
  <si>
    <t>[Purpose for and type/reason for mileage]</t>
  </si>
  <si>
    <t>[# of travelers]</t>
  </si>
  <si>
    <t>[Total $ Estimate]</t>
  </si>
  <si>
    <t>[Description of type/reason of travel]</t>
  </si>
  <si>
    <t xml:space="preserve"> [Purpose for and type/reason for mileage]</t>
  </si>
  <si>
    <t>Meals</t>
  </si>
  <si>
    <t>[# of Meals]</t>
  </si>
  <si>
    <t>[$ est/meal]</t>
  </si>
  <si>
    <t>[Purpose for and type/reason for Meals</t>
  </si>
  <si>
    <t>Lodging</t>
  </si>
  <si>
    <t>[# of Nights]</t>
  </si>
  <si>
    <t>[$ est/night]</t>
  </si>
  <si>
    <t>[Purpose for and type/reason for Lodging</t>
  </si>
  <si>
    <t>Training costs</t>
  </si>
  <si>
    <t>[# of Trainings]</t>
  </si>
  <si>
    <t>[$ est/training]</t>
  </si>
  <si>
    <t>[Purpose for and type/reason for Training</t>
  </si>
  <si>
    <t>Other</t>
  </si>
  <si>
    <t>Travel to/from the Annual Partners Meetings over the course of the grant period</t>
  </si>
  <si>
    <t>[provide specific description]</t>
  </si>
  <si>
    <t>Travel subtotal</t>
  </si>
  <si>
    <t>General Comments Regarding Travel Costs (optional):</t>
  </si>
  <si>
    <r>
      <t>4.  Supplies:</t>
    </r>
    <r>
      <rPr>
        <sz val="11"/>
        <color indexed="8"/>
        <rFont val="Calibri"/>
        <family val="2"/>
        <scheme val="minor"/>
      </rPr>
      <t xml:space="preserve"> Materials and supplies include all consumable materials that will normally used up during the course of the project. General office supplies is allowed if it can be directly attributed to grant work and is not part of general overhead or office activity.  A computing device is a supply if the cost is less than $5,000. List type and quantity of supplies and identify vendor (if known); provide detail  and relate to specific work plan elements.  Applicant should only request supplies that are needed to complete the proposed work.  Supplies may include materials needed for education and outreach, office supplies, postage, printer ink, water quality monitoring supplies and equipment, etc. </t>
    </r>
  </si>
  <si>
    <t>[List supply, quantity of supplies, purpose, vendor and other detailed information]</t>
  </si>
  <si>
    <t>Supplies subtotal</t>
  </si>
  <si>
    <t>General Comments Regarding Supplies Costs (optional):</t>
  </si>
  <si>
    <r>
      <t>5.  Contractual</t>
    </r>
    <r>
      <rPr>
        <sz val="11"/>
        <color indexed="8"/>
        <rFont val="Calibri"/>
        <family val="2"/>
        <scheme val="minor"/>
      </rPr>
      <t xml:space="preserve">: Include payments to any entity/organization where you enter into contractual services; for example: non-construction contractors, printing costs, engineering services, legal contracts, water analysis, etc. For sub-grants to partners for staff time and project expenses, please categorize this as "Other Direct" (see 7A). </t>
    </r>
  </si>
  <si>
    <t>Name of Contractor</t>
  </si>
  <si>
    <t>Description of Service - Include reference to number of hours and hourly rate and key work role</t>
  </si>
  <si>
    <t>[Name of Contractor]</t>
  </si>
  <si>
    <t>Agriculture outreach</t>
  </si>
  <si>
    <t>[Detailed Description of Service]</t>
  </si>
  <si>
    <t>Contractual subtotal</t>
  </si>
  <si>
    <t>General Comments Regarding Contractual Costs (optional):</t>
  </si>
  <si>
    <r>
      <t>6.  Construction</t>
    </r>
    <r>
      <rPr>
        <sz val="11"/>
        <color indexed="8"/>
        <rFont val="Calibri"/>
        <family val="2"/>
        <scheme val="minor"/>
      </rPr>
      <t xml:space="preserve">: Costs related to BMP installation - Results of "Tab 3 - BMP Activity" feeds this section.  This should be the costs related to the BMPs that will be installed.  Please provide an estimated cost-per-BMP that was used to develop the amount of DEQ funds requested and Match funds provided.  </t>
    </r>
  </si>
  <si>
    <t>Source Sector</t>
  </si>
  <si>
    <t>BMP Code &amp; Name</t>
  </si>
  <si>
    <t>Responsible Party</t>
  </si>
  <si>
    <t>Watershed</t>
  </si>
  <si>
    <t xml:space="preserve">Cost per BMP </t>
  </si>
  <si>
    <t>Construction subtotal</t>
  </si>
  <si>
    <t>General Comments Regarding Construction BMP Costs (optional):</t>
  </si>
  <si>
    <r>
      <t>7A.  Other direct</t>
    </r>
    <r>
      <rPr>
        <sz val="11"/>
        <color indexed="8"/>
        <rFont val="Calibri"/>
        <family val="2"/>
        <scheme val="minor"/>
      </rPr>
      <t xml:space="preserve">:   Other direct costs may also be used to categories project expenses that do not fit into any of the other budget categories. List the other intended purchases, be specific and relate expenses to work plan elements. Other Direct can include: printing,  direct mail, facility rental, permit fees, and sub-awards. Include payments to partners for staff time and project expenses (record in 7B) and other non-construction contractors, printing costs etc.), publication costs, computer services, communication costs, telephone service (that would not be counted as part of overhead and there for would be paid by indirect funds), etc. </t>
    </r>
  </si>
  <si>
    <t>Name of Item and/or Subgrantee</t>
  </si>
  <si>
    <t>Description of Item/Service -</t>
  </si>
  <si>
    <t>[Name of Item/Service]</t>
  </si>
  <si>
    <t>[Detailed Description of Item/Service]</t>
  </si>
  <si>
    <r>
      <t>7B. Other Direct</t>
    </r>
    <r>
      <rPr>
        <sz val="11"/>
        <color indexed="8"/>
        <rFont val="Calibri"/>
        <family val="2"/>
        <scheme val="minor"/>
      </rPr>
      <t>: Subgrants to Project Partners (select partner from dropdown, partner list is based upon information provided in Tab 2; for Partners w/sub grants, include reference to individual budget breakdown as well as key work). For each partner there should be a breakdown of the funds by the other budget categories (e.g. what will the portion a sub grant to a partner that goes to personnel, fringe, etc.</t>
    </r>
  </si>
  <si>
    <t>[Name of Partner #1]</t>
  </si>
  <si>
    <t>Other direct subtotal</t>
  </si>
  <si>
    <t>Sub-Total Direct Expenses</t>
  </si>
  <si>
    <t>General Comments Regarding Other Direct Costs (optional):</t>
  </si>
  <si>
    <r>
      <t>8.  Indirect:</t>
    </r>
    <r>
      <rPr>
        <sz val="11"/>
        <color indexed="8"/>
        <rFont val="Calibri"/>
        <family val="2"/>
        <scheme val="minor"/>
      </rPr>
      <t xml:space="preserve"> Grant funds are only allowed if applicant has a federally approved indirect rate unless using DeMinimus value (see RFA)</t>
    </r>
  </si>
  <si>
    <t>Indirect Rate</t>
  </si>
  <si>
    <t>N/A</t>
  </si>
  <si>
    <t>[%]</t>
  </si>
  <si>
    <t>Indirect subtotal</t>
  </si>
  <si>
    <t>Total Project Cost</t>
  </si>
  <si>
    <t>General Budget Comments</t>
  </si>
  <si>
    <t xml:space="preserve">Virginia Section 319(h) TMDL Implementation Program Request for Applications for Assistance (RFA) </t>
  </si>
  <si>
    <t xml:space="preserve">Attachment 3 - Proposed BMP Activity Summary </t>
  </si>
  <si>
    <t xml:space="preserve">Tab 3: Proposed BMP Activity </t>
  </si>
  <si>
    <r>
      <rPr>
        <b/>
        <i/>
        <sz val="10"/>
        <color indexed="8"/>
        <rFont val="Calibri"/>
        <family val="2"/>
        <scheme val="minor"/>
      </rPr>
      <t>Description</t>
    </r>
    <r>
      <rPr>
        <i/>
        <sz val="10"/>
        <color indexed="8"/>
        <rFont val="Calibri"/>
        <family val="2"/>
        <scheme val="minor"/>
      </rPr>
      <t>: This tab should be used to provide detailed information regarding the BMPs that will be installed through the proposed project.</t>
    </r>
  </si>
  <si>
    <r>
      <rPr>
        <b/>
        <i/>
        <sz val="10"/>
        <color indexed="8"/>
        <rFont val="Calibri"/>
        <family val="2"/>
        <scheme val="minor"/>
      </rPr>
      <t xml:space="preserve">Instructions: </t>
    </r>
    <r>
      <rPr>
        <i/>
        <sz val="10"/>
        <color indexed="8"/>
        <rFont val="Calibri"/>
        <family val="2"/>
        <scheme val="minor"/>
      </rPr>
      <t>Complete the table using the column descriptions provided below. Provide an entry for each type of  BMP included in your proposal and project budget. Note Extent Installed indicates the amount of a designated BMP unit that will be installed. This may be different than the number of BMPs that will be installed; especially when units relates to Linear Feet (of stream exclusion) or acres.</t>
    </r>
  </si>
  <si>
    <t>Column descriptions:</t>
  </si>
  <si>
    <r>
      <rPr>
        <b/>
        <i/>
        <sz val="11"/>
        <color indexed="8"/>
        <rFont val="Calibri"/>
        <family val="2"/>
        <scheme val="minor"/>
      </rPr>
      <t>Source Sector:</t>
    </r>
    <r>
      <rPr>
        <i/>
        <sz val="11"/>
        <color indexed="8"/>
        <rFont val="Calibri"/>
        <family val="2"/>
        <scheme val="minor"/>
      </rPr>
      <t xml:space="preserve"> </t>
    </r>
    <r>
      <rPr>
        <sz val="11"/>
        <color indexed="8"/>
        <rFont val="Calibri"/>
        <family val="2"/>
        <scheme val="minor"/>
      </rPr>
      <t>Select if BMP is related to Agriculture, Residential Septic, Mining, pet waste, urban, etc. This must be selected first BEFORE BMP Name and BMP Code</t>
    </r>
  </si>
  <si>
    <r>
      <rPr>
        <b/>
        <i/>
        <sz val="11"/>
        <color indexed="8"/>
        <rFont val="Calibri"/>
        <family val="2"/>
        <scheme val="minor"/>
      </rPr>
      <t xml:space="preserve">BMP Name and BMP Code: </t>
    </r>
    <r>
      <rPr>
        <b/>
        <sz val="11"/>
        <color indexed="8"/>
        <rFont val="Calibri"/>
        <family val="2"/>
        <scheme val="minor"/>
      </rPr>
      <t xml:space="preserve">After Source Sector is selected, use the drop down list to select the </t>
    </r>
    <r>
      <rPr>
        <sz val="11"/>
        <color indexed="8"/>
        <rFont val="Calibri"/>
        <family val="2"/>
        <scheme val="minor"/>
      </rPr>
      <t>BMP name and code and a description of the BMP(s) to be installed.</t>
    </r>
  </si>
  <si>
    <r>
      <rPr>
        <b/>
        <i/>
        <sz val="11"/>
        <color indexed="8"/>
        <rFont val="Calibri"/>
        <family val="2"/>
        <scheme val="minor"/>
      </rPr>
      <t>Responsible Party</t>
    </r>
    <r>
      <rPr>
        <b/>
        <sz val="11"/>
        <color indexed="8"/>
        <rFont val="Calibri"/>
        <family val="2"/>
        <scheme val="minor"/>
      </rPr>
      <t>:</t>
    </r>
    <r>
      <rPr>
        <sz val="11"/>
        <color indexed="8"/>
        <rFont val="Calibri"/>
        <family val="2"/>
        <scheme val="minor"/>
      </rPr>
      <t xml:space="preserve"> List the organization who will be responsible for signup and completion of the BMP. In some cases certain parts of a project may be contracted.</t>
    </r>
  </si>
  <si>
    <r>
      <rPr>
        <b/>
        <i/>
        <sz val="11"/>
        <color indexed="8"/>
        <rFont val="Calibri"/>
        <family val="2"/>
        <scheme val="minor"/>
      </rPr>
      <t>Watershed</t>
    </r>
    <r>
      <rPr>
        <sz val="11"/>
        <color indexed="8"/>
        <rFont val="Calibri"/>
        <family val="2"/>
        <scheme val="minor"/>
      </rPr>
      <t>: Indicate the watershed where the Type of BMP will be installed if BMPs will not be installed throughout the IP area due to targeting.</t>
    </r>
  </si>
  <si>
    <r>
      <rPr>
        <b/>
        <i/>
        <sz val="11"/>
        <rFont val="Calibri"/>
        <family val="2"/>
        <scheme val="minor"/>
      </rPr>
      <t>Estimated extent</t>
    </r>
    <r>
      <rPr>
        <i/>
        <sz val="11"/>
        <rFont val="Calibri"/>
        <family val="2"/>
        <scheme val="minor"/>
      </rPr>
      <t xml:space="preserve">: </t>
    </r>
    <r>
      <rPr>
        <sz val="11"/>
        <rFont val="Calibri"/>
        <family val="2"/>
        <scheme val="minor"/>
      </rPr>
      <t>Provide an estimate of the extent of the BMP that will be installed. The challenges in predicting participation rates in different BMP programs are understood and DEQ will provide grantees with some degree of flexibility with grant deliverables if funds are awarded.  As an example a Stream Exclusion Practice would report 1000 under Estimated Extent and "Linear Feet" under BMP units.</t>
    </r>
  </si>
  <si>
    <r>
      <rPr>
        <b/>
        <i/>
        <sz val="11"/>
        <color indexed="8"/>
        <rFont val="Calibri"/>
        <family val="2"/>
        <scheme val="minor"/>
      </rPr>
      <t>BMP units</t>
    </r>
    <r>
      <rPr>
        <i/>
        <sz val="11"/>
        <color indexed="8"/>
        <rFont val="Calibri"/>
        <family val="2"/>
        <scheme val="minor"/>
      </rPr>
      <t xml:space="preserve">: </t>
    </r>
    <r>
      <rPr>
        <sz val="11"/>
        <color indexed="8"/>
        <rFont val="Calibri"/>
        <family val="2"/>
        <scheme val="minor"/>
      </rPr>
      <t xml:space="preserve">Provide the units corresponding with the estimated extent of the BMP. Fencing practices should be shown in systems and linear feet of stream exclusion.  </t>
    </r>
  </si>
  <si>
    <r>
      <rPr>
        <b/>
        <i/>
        <sz val="11"/>
        <color indexed="8"/>
        <rFont val="Calibri"/>
        <family val="2"/>
        <scheme val="minor"/>
      </rPr>
      <t>Number of Systems (BMPs) to be Installed</t>
    </r>
    <r>
      <rPr>
        <sz val="11"/>
        <color indexed="8"/>
        <rFont val="Calibri"/>
        <family val="2"/>
        <scheme val="minor"/>
      </rPr>
      <t>: For BMPs not reporting "systems" as the BMP unit (e.g. Stream Exclusion reported as Linear Feet or Riparian Buffers reported as Acres), report number of individual BMPs.</t>
    </r>
  </si>
  <si>
    <t xml:space="preserve">BMP Activity Summary </t>
  </si>
  <si>
    <t xml:space="preserve">BMP Name and BMP Code </t>
  </si>
  <si>
    <t>Watershed Name (s)</t>
  </si>
  <si>
    <t>Estimated Extent  BMP Installed</t>
  </si>
  <si>
    <t>BMP units of Extent Installed</t>
  </si>
  <si>
    <t>Number of Systems (BMPs) to be installed</t>
  </si>
  <si>
    <t>Additional Information and/or Comments</t>
  </si>
  <si>
    <t>Agricultural</t>
  </si>
  <si>
    <t>[Name of Applicant Organization]</t>
  </si>
  <si>
    <t>[Project Watershed(s)]</t>
  </si>
  <si>
    <t>[Enter Quantity]</t>
  </si>
  <si>
    <t>[Enter Comment]</t>
  </si>
  <si>
    <t>[BMP Source Sector]</t>
  </si>
  <si>
    <t>Attachment 4: Project Timeline</t>
  </si>
  <si>
    <t>Form C1 - Milestone Reporting Form</t>
  </si>
  <si>
    <r>
      <t>Description:</t>
    </r>
    <r>
      <rPr>
        <i/>
        <sz val="10"/>
        <rFont val="Calibri"/>
        <family val="2"/>
        <scheme val="minor"/>
      </rPr>
      <t xml:space="preserve"> This tab should be used to provide details on the tasks, activities and milestones of the project. </t>
    </r>
  </si>
  <si>
    <r>
      <rPr>
        <b/>
        <i/>
        <sz val="10"/>
        <rFont val="Calibri"/>
        <family val="2"/>
        <scheme val="minor"/>
      </rPr>
      <t>Instructions:</t>
    </r>
    <r>
      <rPr>
        <i/>
        <sz val="10"/>
        <rFont val="Calibri"/>
        <family val="2"/>
        <scheme val="minor"/>
      </rPr>
      <t xml:space="preserve"> Please list all significant milestones and activities, including the party responsible, target completion date.  List any key deliverables (outcomes and outputs) that may result from the activity. Content of this form will become a milestone table in the  contractual grant agreement (if issued).</t>
    </r>
  </si>
  <si>
    <t>Task 1: Administrative, Reporting and Meeting Requirements</t>
  </si>
  <si>
    <t>Milestone Activity Description</t>
  </si>
  <si>
    <t>Key Deliverable</t>
  </si>
  <si>
    <t>Target Start Date</t>
  </si>
  <si>
    <t>Target Completion Date</t>
  </si>
  <si>
    <t>Actual Completion Date</t>
  </si>
  <si>
    <t>Comments</t>
  </si>
  <si>
    <t>Initial Partner meeting</t>
  </si>
  <si>
    <t>DEQ &amp; All Grantees</t>
  </si>
  <si>
    <t>Meeting</t>
  </si>
  <si>
    <t>(MM/DD/YYYY)</t>
  </si>
  <si>
    <t>[comment]</t>
  </si>
  <si>
    <t>Submit Reports: 15th of the month following the end of a  calendar quarter.  Final due within 30 days after the end date of the contract</t>
  </si>
  <si>
    <t>2021 Q4</t>
  </si>
  <si>
    <t>Report #</t>
  </si>
  <si>
    <t>Reporting</t>
  </si>
  <si>
    <t>2022 Q1</t>
  </si>
  <si>
    <t>2022 Q2</t>
  </si>
  <si>
    <t>2022 Q3</t>
  </si>
  <si>
    <t>2022 Q4</t>
  </si>
  <si>
    <t>2023 Q1</t>
  </si>
  <si>
    <t>2023 Q2</t>
  </si>
  <si>
    <t>2023 Q3</t>
  </si>
  <si>
    <t>2023 Q4</t>
  </si>
  <si>
    <t>2024 Q1</t>
  </si>
  <si>
    <t>2024 Q2</t>
  </si>
  <si>
    <t>Final Report</t>
  </si>
  <si>
    <t>Progress Review (Semi-Annual)</t>
  </si>
  <si>
    <t>Closeout Review</t>
  </si>
  <si>
    <t xml:space="preserve">Participate in Annual Partners Meeting </t>
  </si>
  <si>
    <t>[List Project Administrative, Reporting and Coordination Activities]</t>
  </si>
  <si>
    <t>[list]</t>
  </si>
  <si>
    <t>(MM/DD/YYY)</t>
  </si>
  <si>
    <t>Task 2: BMP Construction and Outreach</t>
  </si>
  <si>
    <t>Target End Date</t>
  </si>
  <si>
    <t>Complete all BMP contracts</t>
  </si>
  <si>
    <t>Contracts and date</t>
  </si>
  <si>
    <t>[MM/DD/YYYY]</t>
  </si>
  <si>
    <t>[List other BMP Activity]</t>
  </si>
  <si>
    <t>Task 2.1: Agricultural BMP Construction and Outreach</t>
  </si>
  <si>
    <t xml:space="preserve">Allocate 25% of ag cost share </t>
  </si>
  <si>
    <t>Funds Allocated</t>
  </si>
  <si>
    <t>Complete 25% of ag BMPs</t>
  </si>
  <si>
    <t>BMPs Completed</t>
  </si>
  <si>
    <t xml:space="preserve">Allocate 50% of ag  cost share </t>
  </si>
  <si>
    <t>Complete 50% of ag BMPs</t>
  </si>
  <si>
    <t xml:space="preserve">Allocate 100% of ag cost share </t>
  </si>
  <si>
    <t>Complete 100% of ag BMPs</t>
  </si>
  <si>
    <t>[List other BMP and BMP outreach Activity]</t>
  </si>
  <si>
    <t>Task 2.2: Residential BMP Construction and Outreach</t>
  </si>
  <si>
    <t>Develop and/or Update Residential Septic Program Guidelines</t>
  </si>
  <si>
    <t xml:space="preserve"> Program Guidelines</t>
  </si>
  <si>
    <t xml:space="preserve">Allocate 25% of residential  cost share </t>
  </si>
  <si>
    <t>Complete 25% of residential septic BMPs</t>
  </si>
  <si>
    <t xml:space="preserve">Allocate 50% of residential  cost share </t>
  </si>
  <si>
    <t>Complete 50% of residential septic BMPs</t>
  </si>
  <si>
    <t xml:space="preserve">Allocate 100% of residential  cost share </t>
  </si>
  <si>
    <t>Complete 100% of residential septic BMPs</t>
  </si>
  <si>
    <t>Task 2.3: Pet Waste BMP Construction and Outreach</t>
  </si>
  <si>
    <t>Develop and/or Update BMP Specification/O and M Plan</t>
  </si>
  <si>
    <t>Specification/O and M Plan</t>
  </si>
  <si>
    <t>Develop Landowner Agreements</t>
  </si>
  <si>
    <t>Landowner agreements</t>
  </si>
  <si>
    <t>Complete 25% of Pet Waste BMPs</t>
  </si>
  <si>
    <t>Complete 50% of Pet Waste BMPs</t>
  </si>
  <si>
    <t>Complete 100% of Pet Waste BMPs</t>
  </si>
  <si>
    <t>Task 2.4: Urban/Suburban BMP Construction and Outreach</t>
  </si>
  <si>
    <t>Complete 25% of Urban/Other BMPs</t>
  </si>
  <si>
    <t>Complete 50% of Urban/Other BMPs</t>
  </si>
  <si>
    <t>Complete 100% of Urban/Other BMPs</t>
  </si>
  <si>
    <t>Task 2.5: Resource Extraction/Mining BMP and Outreach</t>
  </si>
  <si>
    <t>Allocate 25% of Mining funds</t>
  </si>
  <si>
    <t>Complete 25% of Mining BMPs</t>
  </si>
  <si>
    <t>Allocate 50% of Mining funds</t>
  </si>
  <si>
    <t>Complete 50% of Mining BMPs</t>
  </si>
  <si>
    <t>Allocate 100% of Mining funds</t>
  </si>
  <si>
    <t>Complete 100% of Mining BMPs</t>
  </si>
  <si>
    <t>Task 2.6: Other Construction/BMP Activity</t>
  </si>
  <si>
    <t>[Name of Task ]</t>
  </si>
  <si>
    <t>Task 2.7: Other Activity</t>
  </si>
  <si>
    <t>Task 3: Water Quality Monitoring</t>
  </si>
  <si>
    <t>Task 3.0: Water Quality Monitoring Plan</t>
  </si>
  <si>
    <t>Develop Water Quality MonitoringQuality Assurance Project Plan (QAPP) and submit to DEQ</t>
  </si>
  <si>
    <t>WQM Plan and QAPP</t>
  </si>
  <si>
    <t xml:space="preserve"> [List Activity]</t>
  </si>
  <si>
    <t>[List Activity]</t>
  </si>
  <si>
    <t>Task 4: Other Activity</t>
  </si>
  <si>
    <t>Task 4.1: Other Activity</t>
  </si>
  <si>
    <t>Task 4.2: Other Activity</t>
  </si>
  <si>
    <t>Task 4.3: Other Activity</t>
  </si>
  <si>
    <t>Attachment 5: Project Partners and Technical Leads</t>
  </si>
  <si>
    <t>Attachment 6 - Project Area Map</t>
  </si>
  <si>
    <t>Attachment 7 - Grantee narrative</t>
  </si>
  <si>
    <t>Pay-For-Outcomes Nonpoint Source Nutrient Reduction Program Request for Applications (RFA)</t>
  </si>
  <si>
    <t>Tab 1 : Application</t>
  </si>
  <si>
    <r>
      <rPr>
        <b/>
        <i/>
        <sz val="10"/>
        <color rgb="FF000000"/>
        <rFont val="Calibri"/>
        <family val="2"/>
      </rPr>
      <t xml:space="preserve">Description: </t>
    </r>
    <r>
      <rPr>
        <i/>
        <sz val="10"/>
        <color rgb="FF000000"/>
        <rFont val="Calibri"/>
        <family val="2"/>
      </rPr>
      <t>The Application provides basic information related to the organization applying for the funds as well as the location and partners involved in the project. This Application tab feeds the remainder of the tabs with information.</t>
    </r>
  </si>
  <si>
    <r>
      <rPr>
        <b/>
        <i/>
        <sz val="10"/>
        <color rgb="FF000000"/>
        <rFont val="Calibri"/>
        <family val="2"/>
        <scheme val="minor"/>
      </rPr>
      <t xml:space="preserve">Notes:
</t>
    </r>
    <r>
      <rPr>
        <i/>
        <sz val="10"/>
        <color rgb="FF000000"/>
        <rFont val="Calibri"/>
        <family val="2"/>
        <scheme val="minor"/>
      </rPr>
      <t xml:space="preserve"> - The Requested Start and End Dates should reflect the proposed project period of the Grant Agreement (not to exceed 60 months from effective start date). 
 - The Project Pricing Summary information Section of Tab 1 will be populated based upon information entered in Tab 4: Pricing Proposal and needs no additional information.
</t>
    </r>
    <r>
      <rPr>
        <b/>
        <i/>
        <sz val="10"/>
        <color rgb="FF000000"/>
        <rFont val="Calibri"/>
        <family val="2"/>
        <scheme val="minor"/>
      </rPr>
      <t xml:space="preserve"> - </t>
    </r>
    <r>
      <rPr>
        <i/>
        <sz val="10"/>
        <color rgb="FF000000"/>
        <rFont val="Calibri"/>
        <family val="2"/>
        <scheme val="minor"/>
      </rPr>
      <t xml:space="preserve">Types of Point of Contacts (POCs): Project POC is the main contact for the Application.  Contract POC is the person reasponsible for signing contractual documents. Payment POC is the person responsible for signing  the payment requests. In some cases, the same person is used for several or all roles. </t>
    </r>
  </si>
  <si>
    <t xml:space="preserve">Type of Organization (select one): </t>
  </si>
  <si>
    <t>[Select Applicant Organization Type]</t>
  </si>
  <si>
    <t>Name of Applicant:</t>
  </si>
  <si>
    <t>[Name of Applicant]</t>
  </si>
  <si>
    <t>[Title or Name of Project]</t>
  </si>
  <si>
    <t>Mailing Address (include street and PO Box):</t>
  </si>
  <si>
    <t>[Mailing and Physical Address]</t>
  </si>
  <si>
    <t>City, State, Zip:</t>
  </si>
  <si>
    <t>[City or County]</t>
  </si>
  <si>
    <t>[State]</t>
  </si>
  <si>
    <t>[Zip+4]</t>
  </si>
  <si>
    <t>Project Point of Contact (POC):</t>
  </si>
  <si>
    <t>[Contact Name]</t>
  </si>
  <si>
    <t xml:space="preserve">Work Title: </t>
  </si>
  <si>
    <t>[Work Title]</t>
  </si>
  <si>
    <t>Project POC Phone Number:</t>
  </si>
  <si>
    <t>[Phone Number xxx-xxx-xxxx]</t>
  </si>
  <si>
    <t>E-mail Address of Contact:</t>
  </si>
  <si>
    <t>[email address]</t>
  </si>
  <si>
    <t>Contract Signatory POC:</t>
  </si>
  <si>
    <t>[Contact Name, Title]</t>
  </si>
  <si>
    <t>Payment POC:</t>
  </si>
  <si>
    <t>Federal ID #:</t>
  </si>
  <si>
    <t>[Federal ID Number]</t>
  </si>
  <si>
    <t>Requested Start Date (MM/DD/YYYY):</t>
  </si>
  <si>
    <t>Requested End Date (MM/DD/YYYY):</t>
  </si>
  <si>
    <t>Small Grant Request:</t>
  </si>
  <si>
    <t>[Yes/No]</t>
  </si>
  <si>
    <t>Seed Money Request (If Applicable)</t>
  </si>
  <si>
    <r>
      <t>Project Summary</t>
    </r>
    <r>
      <rPr>
        <b/>
        <i/>
        <sz val="11"/>
        <color theme="1"/>
        <rFont val="Calibri"/>
        <family val="2"/>
      </rPr>
      <t xml:space="preserve"> (No entry necessary. Cells are automatically summarized from other tabs)</t>
    </r>
  </si>
  <si>
    <t>Activity #</t>
  </si>
  <si>
    <t>Activity Name</t>
  </si>
  <si>
    <t>Impaired Y/N</t>
  </si>
  <si>
    <t>Total Proposed Outcomes Payment ($):</t>
  </si>
  <si>
    <t>Amount of Other Funding for BMP (Overall Total):</t>
  </si>
  <si>
    <t>Tab 2: Project Partners, Sub-contractors and Technical Leads</t>
  </si>
  <si>
    <r>
      <rPr>
        <b/>
        <i/>
        <sz val="10"/>
        <color theme="1"/>
        <rFont val="Calibri"/>
        <family val="2"/>
        <scheme val="minor"/>
      </rPr>
      <t xml:space="preserve">Description: </t>
    </r>
    <r>
      <rPr>
        <i/>
        <sz val="10"/>
        <color theme="1"/>
        <rFont val="Calibri"/>
        <family val="2"/>
        <scheme val="minor"/>
      </rPr>
      <t>This tab should be used to provide detailed information about the potential partners, sub-contractors, technical leads, and landowners involved with the project. This tab is applicable if the Applicant elects to include Patners to support the proposed Project.</t>
    </r>
  </si>
  <si>
    <r>
      <t>Instructions:</t>
    </r>
    <r>
      <rPr>
        <i/>
        <sz val="10"/>
        <rFont val="Calibri"/>
        <family val="2"/>
        <scheme val="minor"/>
      </rPr>
      <t xml:space="preserve"> If applicable, please fill out the information requested (indicated in </t>
    </r>
    <r>
      <rPr>
        <i/>
        <sz val="10"/>
        <color rgb="FFFF0000"/>
        <rFont val="Calibri"/>
        <family val="2"/>
        <scheme val="minor"/>
      </rPr>
      <t>red text</t>
    </r>
    <r>
      <rPr>
        <i/>
        <sz val="10"/>
        <rFont val="Calibri"/>
        <family val="2"/>
        <scheme val="minor"/>
      </rPr>
      <t>) t</t>
    </r>
    <r>
      <rPr>
        <i/>
        <sz val="10"/>
        <color theme="1"/>
        <rFont val="Calibri"/>
        <family val="2"/>
        <scheme val="minor"/>
      </rPr>
      <t>o explain Partner's roles and responsibilities in accomplishing the various elements of the Project. Prioritize the Partners/Technical Leads by the amount of time or resources that Partner will have invested in the Project. Partners that are highly involved and will spend more time on the Project would show up earlier in the list. 
If you have</t>
    </r>
    <r>
      <rPr>
        <i/>
        <u/>
        <sz val="10"/>
        <color theme="1"/>
        <rFont val="Calibri"/>
        <family val="2"/>
        <scheme val="minor"/>
      </rPr>
      <t xml:space="preserve"> more than 20 partners/technical leads,</t>
    </r>
    <r>
      <rPr>
        <i/>
        <sz val="10"/>
        <color theme="1"/>
        <rFont val="Calibri"/>
        <family val="2"/>
        <scheme val="minor"/>
      </rPr>
      <t xml:space="preserve"> please contact NPSPilot@deq.virginia.gov for assistance. </t>
    </r>
  </si>
  <si>
    <r>
      <rPr>
        <b/>
        <i/>
        <sz val="10"/>
        <color theme="1"/>
        <rFont val="Calibri"/>
        <family val="2"/>
        <scheme val="minor"/>
      </rPr>
      <t>Partner Organization Type Definitions:</t>
    </r>
    <r>
      <rPr>
        <i/>
        <sz val="10"/>
        <color theme="1"/>
        <rFont val="Calibri"/>
        <family val="2"/>
        <scheme val="minor"/>
      </rPr>
      <t xml:space="preserve"> </t>
    </r>
    <r>
      <rPr>
        <i/>
        <u/>
        <sz val="10"/>
        <color theme="1"/>
        <rFont val="Calibri"/>
        <family val="2"/>
        <scheme val="minor"/>
      </rPr>
      <t>Project Partner:</t>
    </r>
    <r>
      <rPr>
        <i/>
        <sz val="10"/>
        <color theme="1"/>
        <rFont val="Calibri"/>
        <family val="2"/>
        <scheme val="minor"/>
      </rPr>
      <t xml:space="preserve"> Support implementation of the proposed project(s)</t>
    </r>
    <r>
      <rPr>
        <i/>
        <sz val="10"/>
        <rFont val="Calibri"/>
        <family val="2"/>
        <scheme val="minor"/>
      </rPr>
      <t>.</t>
    </r>
    <r>
      <rPr>
        <i/>
        <sz val="10"/>
        <color rgb="FFFF0000"/>
        <rFont val="Calibri"/>
        <family val="2"/>
        <scheme val="minor"/>
      </rPr>
      <t xml:space="preserve"> </t>
    </r>
    <r>
      <rPr>
        <i/>
        <u/>
        <sz val="10"/>
        <rFont val="Calibri"/>
        <family val="2"/>
        <scheme val="minor"/>
      </rPr>
      <t>Sub-contractor</t>
    </r>
    <r>
      <rPr>
        <i/>
        <sz val="10"/>
        <rFont val="Calibri"/>
        <family val="2"/>
        <scheme val="minor"/>
      </rPr>
      <t xml:space="preserve">: Commissioned to complete specific project tasks.   </t>
    </r>
    <r>
      <rPr>
        <i/>
        <u/>
        <sz val="10"/>
        <color theme="1"/>
        <rFont val="Calibri"/>
        <family val="2"/>
        <scheme val="minor"/>
      </rPr>
      <t>Technical Lead:</t>
    </r>
    <r>
      <rPr>
        <i/>
        <sz val="10"/>
        <color theme="1"/>
        <rFont val="Calibri"/>
        <family val="2"/>
        <scheme val="minor"/>
      </rPr>
      <t xml:space="preserve"> Provides technical expertise for BMP design and construction to ensure that BMPs are technically sound and meet the approved BMP Specifications. </t>
    </r>
    <r>
      <rPr>
        <i/>
        <u/>
        <sz val="10"/>
        <color theme="1"/>
        <rFont val="Calibri"/>
        <family val="2"/>
        <scheme val="minor"/>
      </rPr>
      <t>Landowner</t>
    </r>
    <r>
      <rPr>
        <i/>
        <sz val="10"/>
        <color theme="1"/>
        <rFont val="Calibri"/>
        <family val="2"/>
        <scheme val="minor"/>
      </rPr>
      <t xml:space="preserve">: Owner of the land/property at which the proposed activities would take place. </t>
    </r>
    <r>
      <rPr>
        <i/>
        <u/>
        <sz val="10"/>
        <color theme="1"/>
        <rFont val="Calibri"/>
        <family val="2"/>
        <scheme val="minor"/>
      </rPr>
      <t>Contributor of Additional Funds</t>
    </r>
    <r>
      <rPr>
        <i/>
        <sz val="10"/>
        <color theme="1"/>
        <rFont val="Calibri"/>
        <family val="2"/>
        <scheme val="minor"/>
      </rPr>
      <t>:  Organization providing additional funding (additional detail to be provided in Attachment 5 - Narrative Response).</t>
    </r>
  </si>
  <si>
    <t>Title of Proposal/Project:</t>
  </si>
  <si>
    <t>Type of Partner #1</t>
  </si>
  <si>
    <t>[Select Type of Partner]</t>
  </si>
  <si>
    <t>Name of Partner, Sub-contractor, or Landowner</t>
  </si>
  <si>
    <t>[Enter Name of Organization]</t>
  </si>
  <si>
    <t>Primary Role in Project</t>
  </si>
  <si>
    <t>[Enter Primary Role in project]</t>
  </si>
  <si>
    <t xml:space="preserve">Landowner Address (If Applicable) </t>
  </si>
  <si>
    <t>[Enter Landowner Property Address for BMP]</t>
  </si>
  <si>
    <t>Sub-contractor Expertise (If Applicable)</t>
  </si>
  <si>
    <t>[Describe expertise of Sub-contractor including any required licensce or certifications]</t>
  </si>
  <si>
    <t>Estimated Sub-contractor Amount ($) (If Applicable)</t>
  </si>
  <si>
    <t>[Enter Estimated Amount to be provided to Sub-contractor]</t>
  </si>
  <si>
    <t>Type of Partner #2</t>
  </si>
  <si>
    <t>Type of Partner #3</t>
  </si>
  <si>
    <t>Type of Partner #4</t>
  </si>
  <si>
    <t>Type of Partner #5</t>
  </si>
  <si>
    <t>Type of Partner #6</t>
  </si>
  <si>
    <t>Type of Partner #7</t>
  </si>
  <si>
    <t>Type of Partner #8</t>
  </si>
  <si>
    <t>Type of Partner #9</t>
  </si>
  <si>
    <t>Type of Partner #10</t>
  </si>
  <si>
    <t>Type of Partner #11</t>
  </si>
  <si>
    <t>Type of Partner #12</t>
  </si>
  <si>
    <t>Type of Partner #13</t>
  </si>
  <si>
    <t>Type of Partner #14</t>
  </si>
  <si>
    <t>Type of Partner #15</t>
  </si>
  <si>
    <t>Type of Partner #16</t>
  </si>
  <si>
    <t>Type of Partner #17</t>
  </si>
  <si>
    <t>Type of Partner #18</t>
  </si>
  <si>
    <t>Type of Partner #19</t>
  </si>
  <si>
    <t>Type of Partner #20</t>
  </si>
  <si>
    <t>Tab 3: Proposed Schedule or Project Implementation and Outcomes</t>
  </si>
  <si>
    <r>
      <rPr>
        <b/>
        <i/>
        <sz val="10"/>
        <rFont val="Calibri"/>
        <family val="2"/>
        <scheme val="minor"/>
      </rPr>
      <t>Description</t>
    </r>
    <r>
      <rPr>
        <i/>
        <sz val="10"/>
        <rFont val="Calibri"/>
        <family val="2"/>
        <scheme val="minor"/>
      </rPr>
      <t>: This tab should be used to provide detailed information regarding the BMPs that will be installed through the proposed project.</t>
    </r>
  </si>
  <si>
    <r>
      <t xml:space="preserve">Item #:  </t>
    </r>
    <r>
      <rPr>
        <i/>
        <sz val="10"/>
        <rFont val="Calibri"/>
        <family val="2"/>
        <scheme val="minor"/>
      </rPr>
      <t>Default number for each proposed activity (auto-populated).</t>
    </r>
  </si>
  <si>
    <r>
      <t xml:space="preserve">Activity Name: </t>
    </r>
    <r>
      <rPr>
        <i/>
        <sz val="10"/>
        <rFont val="Calibri"/>
        <family val="2"/>
        <scheme val="minor"/>
      </rPr>
      <t xml:space="preserve">Enter a unique activity name for each row. </t>
    </r>
  </si>
  <si>
    <r>
      <t>Activity Location:</t>
    </r>
    <r>
      <rPr>
        <i/>
        <sz val="10"/>
        <rFont val="Calibri"/>
        <family val="2"/>
        <scheme val="minor"/>
      </rPr>
      <t xml:space="preserve"> Enter the specific location information (full address and/or lat/long). </t>
    </r>
  </si>
  <si>
    <r>
      <t xml:space="preserve">BMP Specification Source:  </t>
    </r>
    <r>
      <rPr>
        <i/>
        <sz val="10"/>
        <rFont val="Calibri"/>
        <family val="2"/>
        <scheme val="minor"/>
      </rPr>
      <t xml:space="preserve">Select the specification source of activity per the options in the dropdown menu.This response should align with information provided in Attachment 3. </t>
    </r>
  </si>
  <si>
    <r>
      <t xml:space="preserve">Other Funding Provided for Activity - Source (If Applicable): </t>
    </r>
    <r>
      <rPr>
        <i/>
        <sz val="10"/>
        <rFont val="Calibri"/>
        <family val="2"/>
        <scheme val="minor"/>
      </rPr>
      <t xml:space="preserve"> If other funding will support the proposed activity, then specify the source of the other funding. If no other funding is provided for the activity, then enter Not Applicable (N/A).</t>
    </r>
  </si>
  <si>
    <r>
      <t xml:space="preserve">Other Funding Provided for Activity - $ Amount (If Appliable): </t>
    </r>
    <r>
      <rPr>
        <i/>
        <sz val="10"/>
        <rFont val="Calibri"/>
        <family val="2"/>
        <scheme val="minor"/>
      </rPr>
      <t xml:space="preserve"> If other funding will support the proposed activity, then specify the amount of the other funding (in USD).</t>
    </r>
    <r>
      <rPr>
        <b/>
        <i/>
        <sz val="10"/>
        <rFont val="Calibri"/>
        <family val="2"/>
        <scheme val="minor"/>
      </rPr>
      <t xml:space="preserve"> </t>
    </r>
    <r>
      <rPr>
        <i/>
        <sz val="10"/>
        <rFont val="Calibri"/>
        <family val="2"/>
        <scheme val="minor"/>
      </rPr>
      <t xml:space="preserve"> If no other funding is provided for the activity, then enter Not Applicable (N/A).</t>
    </r>
  </si>
  <si>
    <r>
      <rPr>
        <b/>
        <i/>
        <sz val="10"/>
        <color rgb="FF000000"/>
        <rFont val="Calibri"/>
        <family val="2"/>
      </rPr>
      <t xml:space="preserve">Proof of Outcome Source: </t>
    </r>
    <r>
      <rPr>
        <i/>
        <sz val="10"/>
        <color rgb="FF000000"/>
        <rFont val="Calibri"/>
        <family val="2"/>
      </rPr>
      <t xml:space="preserve">Select the proof of outcome source of activity per the options in the dropdown menu. This response should align with information provided in Attachment 4. </t>
    </r>
  </si>
  <si>
    <r>
      <t>Milestone Start Date:</t>
    </r>
    <r>
      <rPr>
        <i/>
        <sz val="10"/>
        <rFont val="Calibri"/>
        <family val="2"/>
        <scheme val="minor"/>
      </rPr>
      <t xml:space="preserve"> Enter the Requested start date of project period.</t>
    </r>
  </si>
  <si>
    <r>
      <t xml:space="preserve">Milestone Completion Date: </t>
    </r>
    <r>
      <rPr>
        <i/>
        <sz val="10"/>
        <rFont val="Calibri"/>
        <family val="2"/>
        <scheme val="minor"/>
      </rPr>
      <t>Enter an estimate timing of when the activities will be completed.</t>
    </r>
  </si>
  <si>
    <r>
      <t xml:space="preserve">Requested Milestone Payment Frequency: </t>
    </r>
    <r>
      <rPr>
        <i/>
        <sz val="10"/>
        <rFont val="Calibri"/>
        <family val="2"/>
        <scheme val="minor"/>
      </rPr>
      <t>Select the proof of outcome source of activity per the options in the dropdown menu. If "Other," then clarify in the Comment column at the end of the table.</t>
    </r>
  </si>
  <si>
    <r>
      <t>Comments:</t>
    </r>
    <r>
      <rPr>
        <i/>
        <sz val="10"/>
        <rFont val="Calibri"/>
        <family val="2"/>
        <scheme val="minor"/>
      </rPr>
      <t xml:space="preserve">  If applicable, enter comments to clarify selections or provide other necessary information.</t>
    </r>
  </si>
  <si>
    <t xml:space="preserve">Locally Impaired Waterway </t>
  </si>
  <si>
    <t>Activity Category</t>
  </si>
  <si>
    <t>BMP Warehouse Name 
(If Applicable)</t>
  </si>
  <si>
    <t>BMP Specification Source</t>
  </si>
  <si>
    <t>Other Funding Provided for Activity - Source
(If Applicable)</t>
  </si>
  <si>
    <t>Other Funding Provided for Activity - $ Amount in USD
(If Applicable)</t>
  </si>
  <si>
    <t>Proof of Outcome Source</t>
  </si>
  <si>
    <t>Milestone Start Date</t>
  </si>
  <si>
    <t>Milestone Completion Date</t>
  </si>
  <si>
    <t>Requested Milestone Payment Frequency</t>
  </si>
  <si>
    <t>EXAMPLE</t>
  </si>
  <si>
    <t>Example Activity Name</t>
  </si>
  <si>
    <t>02070011 Potomac/Shenandoah</t>
  </si>
  <si>
    <t>Yes</t>
  </si>
  <si>
    <t>Best Management Practices (BMPs)</t>
  </si>
  <si>
    <t>Exclusion Fence with Narrow Forest Buffer</t>
  </si>
  <si>
    <t>123 Main Street, Anywhere, VA 23451</t>
  </si>
  <si>
    <t>DCR</t>
  </si>
  <si>
    <t>Measurement of Other Indicators Demonstrated by Modeling</t>
  </si>
  <si>
    <t>Semi-annual</t>
  </si>
  <si>
    <t>[Enter Comments]</t>
  </si>
  <si>
    <t>[Enter Activity Name]</t>
  </si>
  <si>
    <t>[8-digit HUC Code]</t>
  </si>
  <si>
    <t>[Yes or No]</t>
  </si>
  <si>
    <t>[Select Activity Category]</t>
  </si>
  <si>
    <t>[Select BMP Warehouse Name]</t>
  </si>
  <si>
    <t>[Enter Location]</t>
  </si>
  <si>
    <t>[Select BMP Specification Source]</t>
  </si>
  <si>
    <t>[Enter Source]</t>
  </si>
  <si>
    <t>[Enter $ Amount]</t>
  </si>
  <si>
    <t>[Select Proof of Outcome Source]</t>
  </si>
  <si>
    <t>[Select Frequency]</t>
  </si>
  <si>
    <t>Tab 4: Pricing Proposal</t>
  </si>
  <si>
    <t>Assumptions</t>
  </si>
  <si>
    <t>Discount Rate</t>
  </si>
  <si>
    <r>
      <t xml:space="preserve">Activity Pricing Calculations </t>
    </r>
    <r>
      <rPr>
        <b/>
        <sz val="14"/>
        <color rgb="FFFF0000"/>
        <rFont val="Calibri"/>
        <family val="2"/>
        <scheme val="minor"/>
      </rPr>
      <t>EXAMPLE</t>
    </r>
  </si>
  <si>
    <t>Activity Pricing Calculations EXAMPLE 2</t>
  </si>
  <si>
    <t>Activity #:</t>
  </si>
  <si>
    <t>Watershed HUC (8-Digit Code):</t>
  </si>
  <si>
    <t>Activity Name:</t>
  </si>
  <si>
    <t>Delivery Factor (Nitrogen):</t>
  </si>
  <si>
    <t>Delivery Factor (Phosophorus):</t>
  </si>
  <si>
    <t>Temporary Removal Calculations</t>
  </si>
  <si>
    <t>Permanent Removal Calculation</t>
  </si>
  <si>
    <t>Year of lbs removed (3% Discount Rate)</t>
  </si>
  <si>
    <t>Tabulation Results</t>
  </si>
  <si>
    <t>Amount Accounts for 
3% Discount Rate</t>
  </si>
  <si>
    <t>Present Value Amount of N or P Removed (lbs)</t>
  </si>
  <si>
    <t>Enter Applicable Delivery Factor (N, P, or 1-for impaired)</t>
  </si>
  <si>
    <t>Present Value after Delivery Factor</t>
  </si>
  <si>
    <t>Total Cost of Removal (USD)</t>
  </si>
  <si>
    <t>Cost Per Pound (USD)</t>
  </si>
  <si>
    <t>Annual Total Nitrogen Removed (lbs) (if requesting)</t>
  </si>
  <si>
    <t>Annual Total Phosphorus Removed (lbs) (if requesting)</t>
  </si>
  <si>
    <t>Annual Cost of Removal (USD)</t>
  </si>
  <si>
    <t>Activity Pricing Calculations</t>
  </si>
  <si>
    <t>[Enter #]</t>
  </si>
  <si>
    <t>[Enter $]</t>
  </si>
  <si>
    <t xml:space="preserve">Virginia Section 319(h) TMDL Implementation Program Request for Applications (RFA) </t>
  </si>
  <si>
    <r>
      <rPr>
        <b/>
        <i/>
        <sz val="10"/>
        <color indexed="8"/>
        <rFont val="Calibri"/>
        <family val="2"/>
        <scheme val="minor"/>
      </rPr>
      <t>Description:</t>
    </r>
    <r>
      <rPr>
        <b/>
        <i/>
        <sz val="11"/>
        <color indexed="8"/>
        <rFont val="Calibri"/>
        <family val="2"/>
        <scheme val="minor"/>
      </rPr>
      <t xml:space="preserve"> </t>
    </r>
    <r>
      <rPr>
        <i/>
        <sz val="10"/>
        <color indexed="8"/>
        <rFont val="Calibri"/>
        <family val="2"/>
        <scheme val="minor"/>
      </rPr>
      <t>This tab should be used to provide a detailed account of the manner in which both 319(h) requested funds and match funds will be used by budget category. Information should be provided to a level of detail that will allow DEQ reviewers to assess how funds will be used and whether or not the budget items are appropriate in terms of what is allowable by the RFA and the Federal Uniform Grant Guidance, sub-part E Cost Principles</t>
    </r>
    <r>
      <rPr>
        <i/>
        <sz val="10"/>
        <color rgb="FF000000"/>
        <rFont val="Calibri"/>
        <family val="2"/>
        <scheme val="minor"/>
      </rPr>
      <t xml:space="preserve"> (https://ecfr.io/Title-2/Part-200/Subpart-E). </t>
    </r>
    <r>
      <rPr>
        <b/>
        <i/>
        <sz val="10"/>
        <color rgb="FF000000"/>
        <rFont val="Calibri"/>
        <family val="2"/>
        <scheme val="minor"/>
      </rPr>
      <t xml:space="preserve"> </t>
    </r>
    <r>
      <rPr>
        <i/>
        <sz val="10"/>
        <color rgb="FF000000"/>
        <rFont val="Calibri"/>
        <family val="2"/>
        <scheme val="minor"/>
      </rPr>
      <t xml:space="preserve">Please include calculations in the DEQ and Match Funds cells to further reflect how the individual data is used to result in the proposed budget (see the example tab for a sample). Also utilize the Comments fields to help explain budget items. </t>
    </r>
  </si>
  <si>
    <r>
      <t xml:space="preserve">Instructions: </t>
    </r>
    <r>
      <rPr>
        <i/>
        <sz val="10"/>
        <color indexed="8"/>
        <rFont val="Calibri"/>
        <family val="2"/>
        <scheme val="minor"/>
      </rPr>
      <t xml:space="preserve"> Fill out all cells in </t>
    </r>
    <r>
      <rPr>
        <i/>
        <sz val="10"/>
        <color rgb="FFFF0000"/>
        <rFont val="Calibri"/>
        <family val="2"/>
        <scheme val="minor"/>
      </rPr>
      <t xml:space="preserve">red text </t>
    </r>
    <r>
      <rPr>
        <i/>
        <sz val="10"/>
        <color indexed="8"/>
        <rFont val="Calibri"/>
        <family val="2"/>
        <scheme val="minor"/>
      </rPr>
      <t>with as much budget detail as possible. If more space is needed for any budget category, add additional rows. See descriptions under each budget category for more information about what level of detail should be provided for each proposed cost.</t>
    </r>
    <r>
      <rPr>
        <b/>
        <i/>
        <sz val="10"/>
        <rFont val="Calibri"/>
        <family val="2"/>
        <scheme val="minor"/>
      </rPr>
      <t xml:space="preserve">
</t>
    </r>
    <r>
      <rPr>
        <i/>
        <sz val="10"/>
        <rFont val="Calibri"/>
        <family val="2"/>
        <scheme val="minor"/>
      </rPr>
      <t>As of July 1, 2024, SWCDs are no longer required to provide any match (TA or BMPs) but must provide cost-share for BMPs.</t>
    </r>
  </si>
  <si>
    <t>Cost-Share or Other Funding (Match for non-SWCDs)</t>
  </si>
  <si>
    <r>
      <t>1.  Personnel (Subrecipient staff salaries or</t>
    </r>
    <r>
      <rPr>
        <b/>
        <sz val="11"/>
        <color rgb="FF000000"/>
        <rFont val="Calibri"/>
        <family val="2"/>
        <scheme val="minor"/>
      </rPr>
      <t xml:space="preserve"> wages) </t>
    </r>
    <r>
      <rPr>
        <sz val="11"/>
        <color indexed="8"/>
        <rFont val="Calibri"/>
        <family val="2"/>
        <scheme val="minor"/>
      </rPr>
      <t xml:space="preserve">- Describe the staff that will be working on the Agreement (either 319(h)-funded or match) who are employees of the Applicant.  Include the hourly rate, the estimated number of hours for the entire project that will be worked, and the % of a full time position that person will work per year (considering the average annual working hours of 2080). Subrecipient Agreement funds for personnel charges should only be for staff within the project applicants organization and for staff members who are directly involved in the project. This category does not include contractual or sub-award staff. Use the actual annual salary or hourly wage of project staff to determine expenditures and/or match amounts based on estimated time to be spent working on the project. Funding for staff of Partners/sub-awards should go in either "Contractual" or "Other Direct".   Please provide this level of detail for Federal and Match costs. </t>
    </r>
  </si>
  <si>
    <t>Executed Budget Amendments</t>
  </si>
  <si>
    <t>Match Funds 
(non-SWCDs only)</t>
  </si>
  <si>
    <t>Match Source 
(non-SWCDs only)</t>
  </si>
  <si>
    <t>1st Allocation of DEQ Funds - FYXX</t>
  </si>
  <si>
    <t xml:space="preserve"> DEQ Mod 1 - FYXX</t>
  </si>
  <si>
    <t>DEQ Mod2- FYXX</t>
  </si>
  <si>
    <t>DEQ Mod3- FYXX</t>
  </si>
  <si>
    <t>Revised DEQ Funds Budget</t>
  </si>
  <si>
    <t>Revised Match Budget</t>
  </si>
  <si>
    <t>[Match Source}</t>
  </si>
  <si>
    <t>Match % (non-SWCD)</t>
  </si>
  <si>
    <t xml:space="preserve">Max </t>
  </si>
  <si>
    <t>$$ Amount</t>
  </si>
  <si>
    <t>Actual</t>
  </si>
  <si>
    <t>BMP</t>
  </si>
  <si>
    <r>
      <rPr>
        <b/>
        <sz val="11"/>
        <rFont val="Calibri"/>
        <family val="2"/>
      </rPr>
      <t>2.  Fringe benefits (Subrecipient staff benefits)</t>
    </r>
    <r>
      <rPr>
        <sz val="11"/>
        <rFont val="Calibri"/>
        <family val="2"/>
      </rPr>
      <t xml:space="preserve"> - Should include reference as to what is included in this rate, how it is derived, and whether an agency average rate or individiual staff rates are used. This can include such things as health insurance, retirement benefits, unemployment compensation insurance, social security and medicare, etc. Fringe benefit rates should be charged to the 319h/match in relationship to the salaries and percentage of effort committed to the Agreement. (For example:  Staff 1 has a cost of $10,000 allocated to the project in the Personnel section and a fringe rate of 45%.  The fringe cost for Staff 1 would be $4,500 --- $10,000 project salary x 45% fringe rate.)</t>
    </r>
  </si>
  <si>
    <t xml:space="preserve">TA </t>
  </si>
  <si>
    <t>Total</t>
  </si>
  <si>
    <r>
      <t xml:space="preserve">3.  Travel </t>
    </r>
    <r>
      <rPr>
        <sz val="11"/>
        <color indexed="8"/>
        <rFont val="Calibri"/>
        <family val="2"/>
        <scheme val="minor"/>
      </rPr>
      <t>(Vehicle miles, trainings, other travel expenses) - Identify the number of trips planned, the planned destinations, the number of travelers, and the estimated cost of each trip. This is travel for Applicant staff and should not include travel for sub-awards, sub-contractors, or for volunteers for events; those should be included under Contractual or Other Direct (and should be described as such).</t>
    </r>
  </si>
  <si>
    <r>
      <t>4.  Supplies:</t>
    </r>
    <r>
      <rPr>
        <sz val="11"/>
        <color indexed="8"/>
        <rFont val="Calibri"/>
        <family val="2"/>
        <scheme val="minor"/>
      </rPr>
      <t xml:space="preserve"> Materials and supplies include all consumable materials that will normally used up during the course of the project. General office supplies is allowed if it can be directly attributed to 319h agreement work and is not part of general overhead or office activity.  A computing device is a supply if the cost is less than $5,000. Required water quality monitoring supplies that are less than $5,000 per item. List type and quantity of supplies and identify vendor (if known); provide detail and relate to specific work plan elements.  Applicant should only request supplies that are needed to complete the proposed work and provide reasonable justification.  Supplies may include materials needed for education and outreach, office supplies, postage, printer ink, water quality monitoring supplies and equipment, etc. Estimate the amount and cost of all supplies listed. </t>
    </r>
  </si>
  <si>
    <r>
      <t>5.  Contractual</t>
    </r>
    <r>
      <rPr>
        <sz val="11"/>
        <color indexed="8"/>
        <rFont val="Calibri"/>
        <family val="2"/>
        <scheme val="minor"/>
      </rPr>
      <t xml:space="preserve">: Include payments to any entity/organization where you enter into contractual services; for example: non-construction contractors, printing company costs, engineering services, legal contracts, water analysis, etc. </t>
    </r>
    <r>
      <rPr>
        <b/>
        <sz val="11"/>
        <color rgb="FF000000"/>
        <rFont val="Calibri"/>
        <family val="2"/>
        <scheme val="minor"/>
      </rPr>
      <t>Note</t>
    </r>
    <r>
      <rPr>
        <sz val="11"/>
        <color indexed="8"/>
        <rFont val="Calibri"/>
        <family val="2"/>
        <scheme val="minor"/>
      </rPr>
      <t xml:space="preserve">: For other costs, please categorize under Other Direct 7A for direct mailing, permit fees, IT services, etc; and, under Other Direct 7B for sub-awards to partners for staff time and project expenses. </t>
    </r>
  </si>
  <si>
    <r>
      <t>6.  Construction</t>
    </r>
    <r>
      <rPr>
        <sz val="11"/>
        <color indexed="8"/>
        <rFont val="Calibri"/>
        <family val="2"/>
        <scheme val="minor"/>
      </rPr>
      <t xml:space="preserve">: Costs related to BMP installation - Results of "Tab 3 - Project Outputs" feeds this section.  This should be the costs related to the BMPs that will be installed.  Please provide an estimated cost-per-BMP and show the calculations used to develop the amount of DEQ funds requested and Match funds provided.  </t>
    </r>
  </si>
  <si>
    <t>Cost-Share or Other Funding Source (Match for non-SWCDs)</t>
  </si>
  <si>
    <t>[Other Funding Source}</t>
  </si>
  <si>
    <r>
      <rPr>
        <b/>
        <sz val="11"/>
        <color rgb="FF000000"/>
        <rFont val="Calibri"/>
        <family val="2"/>
      </rPr>
      <t>7A.  Other Direct</t>
    </r>
    <r>
      <rPr>
        <sz val="11"/>
        <color rgb="FF000000"/>
        <rFont val="Calibri"/>
        <family val="2"/>
      </rPr>
      <t>:   Other direct costs may  be used to catego</t>
    </r>
    <r>
      <rPr>
        <sz val="11"/>
        <rFont val="Calibri"/>
        <family val="2"/>
      </rPr>
      <t xml:space="preserve">rize project expenses that do not fit into any of the other budget categories. List the other intended purchases, be specific, and relate expenses to work plan elements. Other Direct can include: direct mailing, in-house printing, facility rental, permit fees, publication costs, computer/IT services, communication costs, telephone service (that would not be counted as part of overhead and there for would be paid by indirect funds), etc. 
</t>
    </r>
    <r>
      <rPr>
        <b/>
        <sz val="11"/>
        <rFont val="Calibri"/>
        <family val="2"/>
      </rPr>
      <t>Note</t>
    </r>
    <r>
      <rPr>
        <sz val="11"/>
        <rFont val="Calibri"/>
        <family val="2"/>
      </rPr>
      <t>: Payments to Partners for their staff time and project expenses that are classified as sub-awards under 2 CFR 200.331 are recorded in 7B. Other non-construction contractors, printing company costs, payments to partners that are classified as Contractual under 2 CFR 200.331, etc. fall under 5. Contractual.</t>
    </r>
  </si>
  <si>
    <t>Name of Item and/or Sub-awardee</t>
  </si>
  <si>
    <t>Description of Item/Service</t>
  </si>
  <si>
    <r>
      <t>7B. Other Direc</t>
    </r>
    <r>
      <rPr>
        <b/>
        <sz val="11"/>
        <color rgb="FF000000"/>
        <rFont val="Calibri"/>
        <family val="2"/>
        <scheme val="minor"/>
      </rPr>
      <t xml:space="preserve">t: Sub-awards to Project Partners. </t>
    </r>
    <r>
      <rPr>
        <sz val="11"/>
        <color rgb="FF000000"/>
        <rFont val="Calibri"/>
        <family val="2"/>
        <scheme val="minor"/>
      </rPr>
      <t>Select Partner with a sub-award from the dropdown (Partner list is based upon information provided in Tab 2), then list the individual budget totals for the work to be completed under that Partner’s sub-award. The Applicant is responsible for managing the specific budget breakdowns for their sub-awards but this budget only needs to reflect the lump sum amount for the sub-award along with a description of what it includes (personnel, fringe, supplies, etc.).</t>
    </r>
  </si>
  <si>
    <t>Other Direct subtotal</t>
  </si>
  <si>
    <r>
      <t>8.  Indirect:</t>
    </r>
    <r>
      <rPr>
        <sz val="11"/>
        <color indexed="8"/>
        <rFont val="Calibri"/>
        <family val="2"/>
        <scheme val="minor"/>
      </rPr>
      <t xml:space="preserve"> Funds are only allowed if applicant has a applicable documentation (e.g., federally approved indirect rate, or indirect cost rate proposal), unless using De Minimis rate (see RFA Instructions).</t>
    </r>
  </si>
  <si>
    <t>Entity Type</t>
  </si>
  <si>
    <t>Amount of Annual Federal Funding</t>
  </si>
  <si>
    <t>Documentation Type</t>
  </si>
  <si>
    <t>Indirect Rate Agreement Dates</t>
  </si>
  <si>
    <t>Budget Costs Used for Calculation</t>
  </si>
  <si>
    <t>[Indirect Entity Type]</t>
  </si>
  <si>
    <t>[Indirect Annual Federal Funding]</t>
  </si>
  <si>
    <t>[Indirect Documentation Type]</t>
  </si>
  <si>
    <t>[Detailed description of budget costs used for funding calculation.]</t>
  </si>
  <si>
    <t>General Comments Regarding Indirect Costs (optional):</t>
  </si>
  <si>
    <t>Tab 4a: Project Budget Detail Worksheet (OPTIONAL)</t>
  </si>
  <si>
    <r>
      <rPr>
        <b/>
        <i/>
        <sz val="10"/>
        <color theme="1"/>
        <rFont val="Calibri"/>
        <family val="2"/>
        <scheme val="minor"/>
      </rPr>
      <t>Description:</t>
    </r>
    <r>
      <rPr>
        <i/>
        <sz val="10"/>
        <color theme="1"/>
        <rFont val="Calibri"/>
        <family val="2"/>
        <scheme val="minor"/>
      </rPr>
      <t xml:space="preserve"> This tab is optional. It is a tool to help Applicants determine if their project qualifies for any of the special circumstances, exceptions, or exemptions outlined in the General Budget Narrative Section in the Application Questions and the linked definitions within it for more details. </t>
    </r>
  </si>
  <si>
    <r>
      <rPr>
        <b/>
        <i/>
        <sz val="10"/>
        <color theme="1"/>
        <rFont val="Calibri"/>
        <family val="2"/>
        <scheme val="minor"/>
      </rPr>
      <t>Instructions:</t>
    </r>
    <r>
      <rPr>
        <i/>
        <sz val="10"/>
        <color theme="1"/>
        <rFont val="Calibri"/>
        <family val="2"/>
        <scheme val="minor"/>
      </rPr>
      <t xml:space="preserve"> If you plan to use this worksheet, we recommend first filling in the following information in this order as the potential for additional funding for your project may be dependent on amounts requested from DEQ: 1. Complete "Tab 3-BMP Activity" as information there auto-fills information in "Tab 4-Project Budget." 2. Complete "Section 6: Construction" of "Tab 4-Project Budget" with the cost per BMP and DEQ funds requested section (do not complete the match fields yet as these could change based on worksheet outputs).  3. Total the amount of BMP funding you'll request from DEQ (see cell I113 in "Tab 4-Project Budget"). Use this amount to determine the maximum amount of TA you could request (see cells V24 - AB27 for possible TA:BMP ratios based on the total of BMP funding anticipated). 4. Complete the remaining sections of "Tab 4-Project Budget" with the TA amounts requested from DEQ for each category. 5. Open "Tab 6-WQM" and select "True" or "False" in cell E9. 6. Open "Tab 4a-Project Budget Worksheet" and answer questions in cells A9 - J14 to see what additional TA funding could be added based on exceptions. Look at cell c55 to see the maximum amount of TA funding that could be added to your project's TA categories for all the special conditions that apply to your project. 7. Fill out the anticipated amount from each type of budget special circumstance section that you plan to add to your budget (see cells D44, D48, and D53) to determine the implications of adding those amounts will have on your TA:BMP ratio.</t>
    </r>
  </si>
  <si>
    <t>Questions/True-False Statements (answer each)</t>
  </si>
  <si>
    <t>Select answer</t>
  </si>
  <si>
    <t>Next Steps</t>
  </si>
  <si>
    <t>Is the project located within a locality rated as High or Above Average Fiscal Stress?</t>
  </si>
  <si>
    <t>If yes, go to cell A16 to calculate match exemption. If no, skip this section.</t>
  </si>
  <si>
    <t>Your organization will administer sub-grants to two or more partners for this project.</t>
  </si>
  <si>
    <t>[True/False]</t>
  </si>
  <si>
    <t>If true, go to cell D42 to see the maximum amount of TA that could be added to the project. If false, move onto next question.</t>
  </si>
  <si>
    <t>Your organization will administer sub-grants to only one partner for this project.</t>
  </si>
  <si>
    <t>If true, go to cell D43 to see the maximum amount of TA that could be added to the project. If false, move onto next question.</t>
  </si>
  <si>
    <t>Has your organization received or administered a TMDL Implementation Project or received 319(h) funds from Virginia before?</t>
  </si>
  <si>
    <t xml:space="preserve">If true, move onto the next question. If false, go to cell D48 to see the maximum amount of TA that could be added to the project. </t>
  </si>
  <si>
    <t xml:space="preserve">Does this project include Water Quality Monitoring Activities? </t>
  </si>
  <si>
    <t>This field is autopopulated based on the answer selected on Tab 6-WQM. If true to go cell D53 to see the maximum amount of TA that could be added to the project. If false, move onto the TA Cap Implications section.</t>
  </si>
  <si>
    <t>Match Exemption for Fiscal Stress</t>
  </si>
  <si>
    <r>
      <t xml:space="preserve">Description: The applicant may request an exemption to provide only 15% match of </t>
    </r>
    <r>
      <rPr>
        <b/>
        <i/>
        <sz val="10"/>
        <color theme="1"/>
        <rFont val="Calibri"/>
        <family val="2"/>
        <scheme val="minor"/>
      </rPr>
      <t xml:space="preserve">septic activities </t>
    </r>
    <r>
      <rPr>
        <i/>
        <sz val="10"/>
        <color theme="1"/>
        <rFont val="Calibri"/>
        <family val="2"/>
        <scheme val="minor"/>
      </rPr>
      <t>if the Project area is located within a locality rated as High or Above Average Fiscal Stress. The applicant may also request to the use the "Fiscal Stress Residential BMP Cost-Share Rate" structure (refer to endnote "v" in Application Questions for details regarding Match Exemption for Fiscal Stress). Example: A $200,0000 grant request solely for septic work. The project is in a high fiscal stress area. The application would only need to provide $30,000 ($200,000 x 15%) of match funding; making the total project cost $230,000. Example: If only 50% of the $200,000 grant request is for septic work, then match funding would be calculated accordingly ($100,000 x 30% + $100,000 x 15% = $45,000 in match); the total project cost would be $245,000.</t>
    </r>
  </si>
  <si>
    <t>Indicate the percentage of each budget category will be spent on implementing septic activities.</t>
  </si>
  <si>
    <t>Amount budgeted</t>
  </si>
  <si>
    <t xml:space="preserve">% of category spent on septic </t>
  </si>
  <si>
    <t>Amount based on % of septic</t>
  </si>
  <si>
    <t>Total of all activities</t>
  </si>
  <si>
    <t>Total amount budgeted for septic activities</t>
  </si>
  <si>
    <t>Minimum Match for Septic Activities</t>
  </si>
  <si>
    <t>Total amount budgeted for non-septic activities</t>
  </si>
  <si>
    <t>Minimum Match for Non-Septic Activities</t>
  </si>
  <si>
    <t>Total Minimum Match for all Activities</t>
  </si>
  <si>
    <t>Administering for Partners</t>
  </si>
  <si>
    <t>Description: An Applicant with two or more partners or sub-grantees receiving funds aside from the Grantee is eligible for up to 10% of the BMPs funds requested to be added to their TA budget categories related to administrative support for coordinating all of the partners and associated reporting. An Applicant with only one partner or sub-grantee receiving funds aside from the Grantee is eligible for up to 5% of the BMP funds requested to be added to their TA budget categories related to administrative support for coordinating all of the partners and associated reporting.</t>
  </si>
  <si>
    <t>See cell D41 for the maximum amount of funding you may add to TA categories</t>
  </si>
  <si>
    <t>Total amount of funding requested from DEQ</t>
  </si>
  <si>
    <t>Maximum amount that can be added to TA categories (cumulatively)</t>
  </si>
  <si>
    <t>[Enter Amount $]</t>
  </si>
  <si>
    <t>Actual amount you will add to TA categories for administering multiple partners</t>
  </si>
  <si>
    <t>New Grantees</t>
  </si>
  <si>
    <t>Description: Applicants that have never received or administered a targeted TMDL implementation project, or received Section 319(h) funds from Virginia, may request a one-time 5% increase in TA funds (e.g., up to $15,000 of $300,000 in requested funds from DEQ) to provide additional resources needed for starting up an implementation project. Additional TA funds may be used for developing system processes to address reporting and tracking needs, initial education and outreach, and for the development of initial materials and systems.</t>
  </si>
  <si>
    <t>Actual amount added to TA categories for being a new grantee</t>
  </si>
  <si>
    <t>Description: Applications including plans for water quality monitoring to document progress in improving water quality based on implementation are eligible for additional TA funds of up to 5% of the requested funds from DEQ. Example, if the total requested funding from DEQ is $300,000, including the monitoring costs, then the maximum additional TA funds that are available is $15,000.</t>
  </si>
  <si>
    <t>Actual amount added to TA categories for WQM Activites</t>
  </si>
  <si>
    <t>TA Cap Implications</t>
  </si>
  <si>
    <t>Maximum amount of additional TA funding that could be potentially requested</t>
  </si>
  <si>
    <t>Actual amount of additional TA funding requested</t>
  </si>
  <si>
    <t>New TA total including additional TA funding requested</t>
  </si>
  <si>
    <t xml:space="preserve">New Total amount of DEQ funds requested </t>
  </si>
  <si>
    <t xml:space="preserve"> TA percentage of total amount of DEQ funds requested</t>
  </si>
  <si>
    <t>Maximum percentage of TA funds requested including special circumstances, exemptions, and exceptions</t>
  </si>
  <si>
    <t>Attachment 5: Water Quality Monitoring Plan</t>
  </si>
  <si>
    <t>Attachment 5: Other - WQMP</t>
  </si>
  <si>
    <t>Tab 5: Water Quality Monitoring Plan</t>
  </si>
  <si>
    <r>
      <t xml:space="preserve">Description: </t>
    </r>
    <r>
      <rPr>
        <i/>
        <sz val="10"/>
        <color theme="1"/>
        <rFont val="Calibri"/>
        <family val="2"/>
        <scheme val="minor"/>
      </rPr>
      <t xml:space="preserve">This form is intended to describe the involvement in water quality monitoring activities that is included in all applications. This form will allow applications that will include water quality monitoring as a component of the project, either funded with 319h funds or other funds (e.g., match for non-SWCDs), to describe the intentions of the monitoring program. </t>
    </r>
  </si>
  <si>
    <r>
      <t>Instructions:</t>
    </r>
    <r>
      <rPr>
        <i/>
        <sz val="10"/>
        <rFont val="Calibri"/>
        <family val="2"/>
        <scheme val="minor"/>
      </rPr>
      <t>All proposals must answer questions in cells D10 and F10. If you answer "NO/FALSE" to both, then the remainder of the form does not need to be filled out. If "YES/TRUE" is answered for either questions in cells E10 or G10, then please fill out the information requested (indicated in</t>
    </r>
    <r>
      <rPr>
        <i/>
        <sz val="10"/>
        <color rgb="FFFF0000"/>
        <rFont val="Calibri"/>
        <family val="2"/>
        <scheme val="minor"/>
      </rPr>
      <t xml:space="preserve"> red text</t>
    </r>
    <r>
      <rPr>
        <i/>
        <sz val="10"/>
        <rFont val="Calibri"/>
        <family val="2"/>
        <scheme val="minor"/>
      </rPr>
      <t xml:space="preserve">) in this Water Quality Monitoring Plan form. If there are questions about filling out this form, please contact NPSGrants@deq.virginia.gov or your Project Manager </t>
    </r>
    <r>
      <rPr>
        <b/>
        <i/>
        <sz val="10"/>
        <rFont val="Calibri"/>
        <family val="2"/>
        <scheme val="minor"/>
      </rPr>
      <t>at least 2 weeks before</t>
    </r>
    <r>
      <rPr>
        <i/>
        <sz val="10"/>
        <rFont val="Calibri"/>
        <family val="2"/>
        <scheme val="minor"/>
      </rPr>
      <t xml:space="preserve"> the submission guideline (Aug 31) for guidance.</t>
    </r>
  </si>
  <si>
    <t>Organization name:</t>
  </si>
  <si>
    <t>Project title:</t>
  </si>
  <si>
    <t>If the answer is NO to BOTH the questions to the right, then the remainder of this form DOES NOT NEED TO BE FILLED OUT</t>
  </si>
  <si>
    <t>Does this Application include funds for Water Quality Monitoring (WQM)?</t>
  </si>
  <si>
    <t>Does this application include Other Funds (e.g., match) for WQM?</t>
  </si>
  <si>
    <t>Watershed(s) monitored:</t>
  </si>
  <si>
    <t>Specific goals of monitoring program:</t>
  </si>
  <si>
    <t>[add information]</t>
  </si>
  <si>
    <t>Who will be conducting the water quality monitoring?</t>
  </si>
  <si>
    <t xml:space="preserve">Identify data users/uses of the data/mechanism of reporting data. Remember monitoring data must be reported to DEQ and EPA using the online STORET online database. </t>
  </si>
  <si>
    <t xml:space="preserve">Monitoring Sites (Add additional lines if necessary. List site numbers, if known. Otherwise, list “Site 1 TBD.” ): </t>
  </si>
  <si>
    <t>Site #*</t>
  </si>
  <si>
    <t>Purpose</t>
  </si>
  <si>
    <t xml:space="preserve">Sample Site Description      (Ex. 100 meters upstream of Route 453 Bridge) </t>
  </si>
  <si>
    <t>Sampling Frequency  (Ex. once per month, etc.)</t>
  </si>
  <si>
    <t>Latitude</t>
  </si>
  <si>
    <t>Longitude</t>
  </si>
  <si>
    <t>Describe the Chemical Parameters that will be monitored. Parameters should be in line with the goals of the project and the TMDL Implementation Plan pollutants of concern.</t>
  </si>
  <si>
    <t>Chemical Parameter</t>
  </si>
  <si>
    <t>Methodology (e.g., LaMotte model #, HACH model #, EPA Method #)</t>
  </si>
  <si>
    <t>Nitrate-Nitrogen</t>
  </si>
  <si>
    <t>Total Nitrogen</t>
  </si>
  <si>
    <t>Total Phosphorus</t>
  </si>
  <si>
    <t>Other (specify)</t>
  </si>
  <si>
    <t>Physical Parameter</t>
  </si>
  <si>
    <t>Methodology (e.g., thermometer, stream transect, etc.)</t>
  </si>
  <si>
    <t>Temperature</t>
  </si>
  <si>
    <t xml:space="preserve">Stream Flow </t>
  </si>
  <si>
    <t>Biological Parameter</t>
  </si>
  <si>
    <t>Methodology (e.g., VA SOS Modified Method, Coliscan Easygel, etc.)</t>
  </si>
  <si>
    <t>Macroinvertebrate</t>
  </si>
  <si>
    <t>E. coli Bacteria</t>
  </si>
  <si>
    <t>Other (Specify)</t>
  </si>
  <si>
    <t>If 319h funds are requested for laboratory analysis, have these laboratory SOPs and Quality Assurance/ Quality Control procedures been submitted to DEQ (either previously or with this proposal package)?</t>
  </si>
  <si>
    <t xml:space="preserve">If a laboratory is being used to analyze samples, what is the name and location of the laboratory? </t>
  </si>
  <si>
    <t>Does a Quality Assurance Project Plan (QAPP) for this proposed monitoring activity currently exist? If yes, was this approved by DEQ or EPA, and if so, what date was it approved?</t>
  </si>
  <si>
    <t>Does the QAPP address all of the information (parameters, site location, frequency) listed in this WQM plan? Please describe how.</t>
  </si>
  <si>
    <t>General Monitoring Plan Comments (optional):</t>
  </si>
  <si>
    <t>* If not known, estimate the number of sites, the purpose for these sites (there can be more than one purpose), and possible sample locations.</t>
  </si>
  <si>
    <t>Tab 5: Application Checklist and Certification Statement</t>
  </si>
  <si>
    <r>
      <t>Instructions</t>
    </r>
    <r>
      <rPr>
        <i/>
        <sz val="11"/>
        <color indexed="8"/>
        <rFont val="Calibri"/>
        <family val="2"/>
        <scheme val="minor"/>
      </rPr>
      <t xml:space="preserve">: Please fill out the information requested (indicated in </t>
    </r>
    <r>
      <rPr>
        <i/>
        <sz val="11"/>
        <color rgb="FFFF0000"/>
        <rFont val="Calibri"/>
        <family val="2"/>
        <scheme val="minor"/>
      </rPr>
      <t>red text</t>
    </r>
    <r>
      <rPr>
        <i/>
        <sz val="11"/>
        <color indexed="8"/>
        <rFont val="Calibri"/>
        <family val="2"/>
        <scheme val="minor"/>
      </rPr>
      <t>). Tab 5 should be filled out when you are finished with your entire application package.</t>
    </r>
  </si>
  <si>
    <t>Applicant Name:</t>
  </si>
  <si>
    <t>Project Title:</t>
  </si>
  <si>
    <t>APPLICATION PACKAGE</t>
  </si>
  <si>
    <t>Name of Application Document</t>
  </si>
  <si>
    <t>Required</t>
  </si>
  <si>
    <t>Completed</t>
  </si>
  <si>
    <t>Name of File</t>
  </si>
  <si>
    <t>Submittal Comment (Optional)</t>
  </si>
  <si>
    <t>Attachment 1:  Application Form (Excel) – Must be submitted in Excel Form</t>
  </si>
  <si>
    <t>[Provide name of Excel file]</t>
  </si>
  <si>
    <t>[Comment]</t>
  </si>
  <si>
    <t xml:space="preserve">Tab 1: Application </t>
  </si>
  <si>
    <t>Tab 5: Application Checklist and Certification Statement (Signed)</t>
  </si>
  <si>
    <t>Attachment 2: Vicinity Map (limited to one (1) 8 ½ x 11 inch page) and Project Site Map (limited to one (1) 8 ½ x 11 inch page) as well as the latitude and longitude of the centroid of the site (pdf)</t>
  </si>
  <si>
    <t>[Provide name of PDF file]</t>
  </si>
  <si>
    <t>Attachment 3:  Technical Proposal (pdf)</t>
  </si>
  <si>
    <t>Attachment 4:  Plan for Measuring and Documenting Proof of Outcomes (pdf)</t>
  </si>
  <si>
    <t>Attachment 5:  Narrative Reponse to Items in Table C (pdf)</t>
  </si>
  <si>
    <t>Attachment 6:  W-9 "Request for Taxpayer Identification Number and Certification” Commonwealth of Virginia Substitute Form</t>
  </si>
  <si>
    <t>Letters of Support from partners (limited to three (3) pages total) (pdf)</t>
  </si>
  <si>
    <t>Optional</t>
  </si>
  <si>
    <t>Description of previous accomplishments, such as other successful and related projects for which your organization has been the lead (limited to three (3) pages total) (pdf)</t>
  </si>
  <si>
    <t>CERTIFICATION</t>
  </si>
  <si>
    <r>
      <rPr>
        <b/>
        <u/>
        <sz val="11"/>
        <color rgb="FF000000"/>
        <rFont val="Calibri"/>
        <family val="2"/>
        <scheme val="minor"/>
      </rPr>
      <t>Statement 1</t>
    </r>
    <r>
      <rPr>
        <sz val="11"/>
        <color rgb="FF000000"/>
        <rFont val="Calibri"/>
        <family val="2"/>
        <scheme val="minor"/>
      </rPr>
      <t>: This application is to request Virginia Department of Environmental Quality (DEQ) Pay-for-Outcomes Pilot Program funds, which are provided based on actual outcomes. Recipients will incur expenses, pay these bills (including to participants, landowners, sub-awardees, contractors, etc.), and then submit a request to DEQ asking for payments based on actual outcomes (reductions) made. Section VII of the RFA Instructions provide additional detail regarding payments.  Submission of an application for this DEQ funding indicates an agreement to administering any sub-awards that result from this application in a pay-for-outcomes fashion.</t>
    </r>
  </si>
  <si>
    <t>I certify that I have read Statement 1 above; I agree to administering any sub-awards that result from this application on a pay-for-outcomes basis. I agree that my organization(s) and those of my partners listed in this application have the funds necessary to incur all expenses and request payment from DEQ based on actual outcomes.</t>
  </si>
  <si>
    <r>
      <rPr>
        <b/>
        <u/>
        <sz val="11"/>
        <color theme="1"/>
        <rFont val="Calibri"/>
        <family val="2"/>
        <scheme val="minor"/>
      </rPr>
      <t>Statement 2:</t>
    </r>
    <r>
      <rPr>
        <b/>
        <sz val="11"/>
        <color theme="1"/>
        <rFont val="Calibri"/>
        <family val="2"/>
        <scheme val="minor"/>
      </rPr>
      <t xml:space="preserve">  </t>
    </r>
    <r>
      <rPr>
        <sz val="11"/>
        <color theme="1"/>
        <rFont val="Calibri"/>
        <family val="2"/>
        <scheme val="minor"/>
      </rPr>
      <t>Section II, Eligibility Requirements and Scope, and Section III, Compliance, of the RFA Instructions details the contract requirements, for example, eligible project activities, project location, proof of outcomes, inspections, information, records, reports, etc.</t>
    </r>
  </si>
  <si>
    <t>I certify that I have read Statement 2 above; I agree to completing all the Grant Agreement contract requirements.</t>
  </si>
  <si>
    <t>I certify that all of the information submitted is correct to the best of my knowledge.</t>
  </si>
  <si>
    <t>Digital Signature of Individual Certifying Application Package</t>
  </si>
  <si>
    <t>[Enter Digital Signature]</t>
  </si>
  <si>
    <t>[Date Certified]</t>
  </si>
  <si>
    <t>Name of Individual Certifying Application Package</t>
  </si>
  <si>
    <t>[Name of Individual Certifying Application Package]</t>
  </si>
  <si>
    <t>Date Certified</t>
  </si>
  <si>
    <t>Title of Individual Certifying Application Package</t>
  </si>
  <si>
    <t>[Title of Individual Certifying Application Package]</t>
  </si>
  <si>
    <r>
      <t xml:space="preserve">Description: </t>
    </r>
    <r>
      <rPr>
        <i/>
        <sz val="10"/>
        <color theme="1"/>
        <rFont val="Calibri"/>
        <family val="2"/>
        <scheme val="minor"/>
      </rPr>
      <t>The Application provides basic information related to the organization applying for the funds as well as the location and partners involved in the proje</t>
    </r>
    <r>
      <rPr>
        <i/>
        <sz val="10"/>
        <rFont val="Calibri"/>
        <family val="2"/>
        <scheme val="minor"/>
      </rPr>
      <t>ct.  This</t>
    </r>
    <r>
      <rPr>
        <i/>
        <sz val="10"/>
        <color theme="1"/>
        <rFont val="Calibri"/>
        <family val="2"/>
        <scheme val="minor"/>
      </rPr>
      <t xml:space="preserve"> Application</t>
    </r>
    <r>
      <rPr>
        <i/>
        <sz val="10"/>
        <rFont val="Calibri"/>
        <family val="2"/>
        <scheme val="minor"/>
      </rPr>
      <t xml:space="preserve"> tab feeds t</t>
    </r>
    <r>
      <rPr>
        <i/>
        <sz val="10"/>
        <color theme="1"/>
        <rFont val="Calibri"/>
        <family val="2"/>
        <scheme val="minor"/>
      </rPr>
      <t>he remainder of the tabs with information.</t>
    </r>
  </si>
  <si>
    <r>
      <t xml:space="preserve">Instructions: </t>
    </r>
    <r>
      <rPr>
        <i/>
        <sz val="10"/>
        <color theme="1"/>
        <rFont val="Calibri"/>
        <family val="2"/>
        <scheme val="minor"/>
      </rPr>
      <t xml:space="preserve">Please fill out the information requested (indicated in </t>
    </r>
    <r>
      <rPr>
        <i/>
        <sz val="10"/>
        <color rgb="FFFF0000"/>
        <rFont val="Calibri"/>
        <family val="2"/>
        <scheme val="minor"/>
      </rPr>
      <t>red text</t>
    </r>
    <r>
      <rPr>
        <i/>
        <sz val="10"/>
        <rFont val="Calibri"/>
        <family val="2"/>
        <scheme val="minor"/>
      </rPr>
      <t>)</t>
    </r>
    <r>
      <rPr>
        <i/>
        <sz val="10"/>
        <color theme="1"/>
        <rFont val="Calibri"/>
        <family val="2"/>
        <scheme val="minor"/>
      </rPr>
      <t>. Some of the information recorded in Tab 1 w</t>
    </r>
    <r>
      <rPr>
        <i/>
        <sz val="10"/>
        <rFont val="Calibri"/>
        <family val="2"/>
        <scheme val="minor"/>
      </rPr>
      <t xml:space="preserve">ill be </t>
    </r>
    <r>
      <rPr>
        <i/>
        <sz val="10"/>
        <color theme="1"/>
        <rFont val="Calibri"/>
        <family val="2"/>
        <scheme val="minor"/>
      </rPr>
      <t xml:space="preserve">populated </t>
    </r>
    <r>
      <rPr>
        <i/>
        <sz val="10"/>
        <rFont val="Calibri"/>
        <family val="2"/>
        <scheme val="minor"/>
      </rPr>
      <t>in subse</t>
    </r>
    <r>
      <rPr>
        <i/>
        <sz val="10"/>
        <color theme="1"/>
        <rFont val="Calibri"/>
        <family val="2"/>
        <scheme val="minor"/>
      </rPr>
      <t>quent Tabs.  Please note that the Budget Information Section of Tab 1 will be populated based upon information entered in Tab 4: Project Budget Detail and needs no additional information.</t>
    </r>
  </si>
  <si>
    <t>Name of Applicant Organization:</t>
  </si>
  <si>
    <t>We Love Rivers</t>
  </si>
  <si>
    <t>This tab provides an example of how to complete this form. Please use the corresponding tab (Tab 1 - Application) to enter your response. Do not enter data here.</t>
  </si>
  <si>
    <t>TMDL Implementation in the James River and Tributaries</t>
  </si>
  <si>
    <t>Nonprofit</t>
  </si>
  <si>
    <t>222 Rivers Way</t>
  </si>
  <si>
    <t>Rock Town</t>
  </si>
  <si>
    <t>Virginia</t>
  </si>
  <si>
    <t>Beverly Brooke</t>
  </si>
  <si>
    <t>Director</t>
  </si>
  <si>
    <t>Phone Number:</t>
  </si>
  <si>
    <t>(123) 555-4096</t>
  </si>
  <si>
    <t>Beverly.Brooke@rivers.com</t>
  </si>
  <si>
    <t>Rob Riviera, Assistant Director</t>
  </si>
  <si>
    <t>Rob.Riviera@rivers.com</t>
  </si>
  <si>
    <t>Reimbursement POC:</t>
  </si>
  <si>
    <t>Betty Bog, CFO</t>
  </si>
  <si>
    <t>Betty.Bog@rivers.com</t>
  </si>
  <si>
    <t>VA Congressional District:</t>
  </si>
  <si>
    <t>VA - 007</t>
  </si>
  <si>
    <t>Unique Entity Identifier # (SAM.gov)</t>
  </si>
  <si>
    <t>ABCDEFGHI1J2</t>
  </si>
  <si>
    <t>00-4567890</t>
  </si>
  <si>
    <r>
      <t xml:space="preserve">Project Budget Summary </t>
    </r>
    <r>
      <rPr>
        <b/>
        <sz val="11"/>
        <color theme="1"/>
        <rFont val="Calibri"/>
        <family val="2"/>
      </rPr>
      <t>(No entry necessary. Cells are automatically summarized from Tab 4 - Project Budget Detail)</t>
    </r>
  </si>
  <si>
    <t>Project Funds:</t>
  </si>
  <si>
    <t>Federal 319(h)</t>
  </si>
  <si>
    <t>Total Project Funds:</t>
  </si>
  <si>
    <t>BMP Funding</t>
  </si>
  <si>
    <t>Percent of TA funds vs Project Funding</t>
  </si>
  <si>
    <t>Percent of BMP funds vs Project Funding</t>
  </si>
  <si>
    <t>Percent of Project Funding</t>
  </si>
  <si>
    <t>In the organization's previous fiscal year, did the organization (including parent organization, all branches, and all affiliates worldwide) receive (1) 80% percent or more of annual gross revenues in U.S. federal contracts, subcontracts, loans, grants, subgrants, and/or cooperative agreements; and (2) $25,000,000 or more in annual gross revenues from U.S. federal contracts, subcontracts, loans, grants, subgrants, and/or cooperative agreements?</t>
  </si>
  <si>
    <t>No</t>
  </si>
  <si>
    <t>TMDL Implementation Plan Name:</t>
  </si>
  <si>
    <t>James River and Tributaries- City of Richmond</t>
  </si>
  <si>
    <t>Watershed Name:</t>
  </si>
  <si>
    <t>James River Riverine</t>
  </si>
  <si>
    <t>Tuckahoe Creek</t>
  </si>
  <si>
    <t>Bernards Creek</t>
  </si>
  <si>
    <t>[Name of Watershed]</t>
  </si>
  <si>
    <t>More than 10 Watersheds:</t>
  </si>
  <si>
    <t>Location Description:</t>
  </si>
  <si>
    <t xml:space="preserve">Only 3 of the 11 subwatersheds within IP area, west of Richmond </t>
  </si>
  <si>
    <t>City, County, Town:</t>
  </si>
  <si>
    <t>Goochland County; Powhatan County; Chesterfield County; Henrico County</t>
  </si>
  <si>
    <t xml:space="preserve">Is the project within the Chesapeake Bay Area Drainage? </t>
  </si>
  <si>
    <t>Attachment 5: Other - Partners</t>
  </si>
  <si>
    <t>Tab 2: Project Partners and Technical Leads</t>
  </si>
  <si>
    <r>
      <rPr>
        <b/>
        <i/>
        <sz val="10"/>
        <color theme="1"/>
        <rFont val="Calibri"/>
        <family val="2"/>
        <scheme val="minor"/>
      </rPr>
      <t xml:space="preserve">Description: </t>
    </r>
    <r>
      <rPr>
        <i/>
        <sz val="10"/>
        <color theme="1"/>
        <rFont val="Calibri"/>
        <family val="2"/>
        <scheme val="minor"/>
      </rPr>
      <t>This tab should be used to provide detailed information about the various partners involved with the project.</t>
    </r>
  </si>
  <si>
    <r>
      <t>Instructions:</t>
    </r>
    <r>
      <rPr>
        <i/>
        <sz val="10"/>
        <color theme="1"/>
        <rFont val="Calibri"/>
        <family val="2"/>
        <scheme val="minor"/>
      </rPr>
      <t xml:space="preserve"> </t>
    </r>
    <r>
      <rPr>
        <i/>
        <sz val="10"/>
        <rFont val="Calibri"/>
        <family val="2"/>
        <scheme val="minor"/>
      </rPr>
      <t>F</t>
    </r>
    <r>
      <rPr>
        <i/>
        <sz val="10"/>
        <color theme="1"/>
        <rFont val="Calibri"/>
        <family val="2"/>
        <scheme val="minor"/>
      </rPr>
      <t>or each organization with a role in implementing the proje</t>
    </r>
    <r>
      <rPr>
        <i/>
        <sz val="10"/>
        <rFont val="Calibri"/>
        <family val="2"/>
        <scheme val="minor"/>
      </rPr>
      <t xml:space="preserve">ct, please fill out the information requested (indicated in </t>
    </r>
    <r>
      <rPr>
        <i/>
        <sz val="10"/>
        <color rgb="FFFF0000"/>
        <rFont val="Calibri"/>
        <family val="2"/>
        <scheme val="minor"/>
      </rPr>
      <t>red text</t>
    </r>
    <r>
      <rPr>
        <i/>
        <sz val="10"/>
        <rFont val="Calibri"/>
        <family val="2"/>
        <scheme val="minor"/>
      </rPr>
      <t>). F</t>
    </r>
    <r>
      <rPr>
        <i/>
        <sz val="10"/>
        <color theme="1"/>
        <rFont val="Calibri"/>
        <family val="2"/>
        <scheme val="minor"/>
      </rPr>
      <t>ill in the table in Tab 2 to explain their roles and responsibilities in accomplishing the various elements of the Project. Prioritize the partners/technical leads by the amount of time or resources that partner will have invested in the Project. Partners that are highly involved and will spend more time on the Project would show up earlier in the list.  Ensure the Amounts listed (i.e., 319(h) funds requested, amount of other funds (e.g., match for non-SWCDs) are the same values as reflected in Tab 4 - Budget</t>
    </r>
    <r>
      <rPr>
        <i/>
        <sz val="10"/>
        <rFont val="Calibri"/>
        <family val="2"/>
        <scheme val="minor"/>
      </rPr>
      <t>. Note: As of July 1, 2024, SWCDs are no longer required to provide any match (TA or BMPs) but must provide cost-share for BMPs.
If you have more than 7 partners/technical leads, please contact NPSGrants@deq.virginia.gov f</t>
    </r>
    <r>
      <rPr>
        <i/>
        <sz val="10"/>
        <color theme="1"/>
        <rFont val="Calibri"/>
        <family val="2"/>
        <scheme val="minor"/>
      </rPr>
      <t>or assistance. See Section III in the RFA or the Partnerships and Technical Leads section of the Application Questions for additional information.</t>
    </r>
  </si>
  <si>
    <r>
      <rPr>
        <b/>
        <i/>
        <sz val="10"/>
        <color theme="1"/>
        <rFont val="Calibri"/>
        <family val="2"/>
        <scheme val="minor"/>
      </rPr>
      <t>Partner Organization Roles Definitions:</t>
    </r>
    <r>
      <rPr>
        <i/>
        <sz val="10"/>
        <color theme="1"/>
        <rFont val="Calibri"/>
        <family val="2"/>
        <scheme val="minor"/>
      </rPr>
      <t xml:space="preserve"> </t>
    </r>
    <r>
      <rPr>
        <i/>
        <u/>
        <sz val="10"/>
        <color theme="1"/>
        <rFont val="Calibri"/>
        <family val="2"/>
        <scheme val="minor"/>
      </rPr>
      <t>Technical Lead:</t>
    </r>
    <r>
      <rPr>
        <i/>
        <sz val="10"/>
        <color theme="1"/>
        <rFont val="Calibri"/>
        <family val="2"/>
        <scheme val="minor"/>
      </rPr>
      <t xml:space="preserve"> Provides technical expertise for BMP design and construction to ensure that BMPs are technically sound and meet the approved BMP Specifications. </t>
    </r>
    <r>
      <rPr>
        <i/>
        <u/>
        <sz val="10"/>
        <color theme="1"/>
        <rFont val="Calibri"/>
        <family val="2"/>
        <scheme val="minor"/>
      </rPr>
      <t xml:space="preserve">Supporting Partner: </t>
    </r>
    <r>
      <rPr>
        <i/>
        <sz val="10"/>
        <color theme="1"/>
        <rFont val="Calibri"/>
        <family val="2"/>
        <scheme val="minor"/>
      </rPr>
      <t xml:space="preserve">Provides outreach, education, administrative, or other programmatic support.  </t>
    </r>
    <r>
      <rPr>
        <i/>
        <u/>
        <sz val="10"/>
        <color theme="1"/>
        <rFont val="Calibri"/>
        <family val="2"/>
        <scheme val="minor"/>
      </rPr>
      <t>Project Administrator:</t>
    </r>
    <r>
      <rPr>
        <i/>
        <sz val="10"/>
        <color theme="1"/>
        <rFont val="Calibri"/>
        <family val="2"/>
        <scheme val="minor"/>
      </rPr>
      <t xml:space="preserve"> The organization tasked with oversight and management of partners. This entity is usually the Applicant Organization.</t>
    </r>
  </si>
  <si>
    <t>This tab provides an example of how to complete this form. Please use the corresponding tab (Tab 2 - Partners) to enter your response. Do not enter data here.</t>
  </si>
  <si>
    <t>Name of Organization</t>
  </si>
  <si>
    <t>Section 319(h) funds Requested (Y or N)</t>
  </si>
  <si>
    <t>Amount of Section 319(H) funds requested?</t>
  </si>
  <si>
    <t>Project Administrator</t>
  </si>
  <si>
    <t>Source Sector/Activity (match to source sectors/activity in "Project Methods, Objective, and Tasks" in the Application Questions</t>
  </si>
  <si>
    <t>Water_Quality_Monitoring</t>
  </si>
  <si>
    <t>Secondary Source Sector/Activity (match to source sectors/activity in "Project Methods, Objective, and Tasks" in the Application Questions</t>
  </si>
  <si>
    <t>Education_Outreach</t>
  </si>
  <si>
    <t>Letter of Support Provided? (Y or N)</t>
  </si>
  <si>
    <t>Match funds provided (non-SWCDs only)? (Y or N)</t>
  </si>
  <si>
    <t>$ amount of match funds provided</t>
  </si>
  <si>
    <t>Alliance for the Chesapeake Bay</t>
  </si>
  <si>
    <t>Technical Lead</t>
  </si>
  <si>
    <t>[List source sectors/activity area in which project partners will be involved]</t>
  </si>
  <si>
    <t>James River Association</t>
  </si>
  <si>
    <t>Friends of Powhite Park</t>
  </si>
  <si>
    <t>Pet_Waste</t>
  </si>
  <si>
    <t>Fish Soil and Water Conservation District</t>
  </si>
  <si>
    <t>Richmond Health District</t>
  </si>
  <si>
    <t>[$319h]</t>
  </si>
  <si>
    <t>Supporting Partner</t>
  </si>
  <si>
    <t>City of Richmond</t>
  </si>
  <si>
    <t>[$ 319(h) funds requested]</t>
  </si>
  <si>
    <t>[$ match]</t>
  </si>
  <si>
    <t>Chesterfield Health District</t>
  </si>
  <si>
    <t>[Name of Partner #7]</t>
  </si>
  <si>
    <t>[Primary Role in project]</t>
  </si>
  <si>
    <t>[Name of Partner #8]</t>
  </si>
  <si>
    <t>Match funds provided? (Y or N)</t>
  </si>
  <si>
    <t>Tab 3: Project Outputs</t>
  </si>
  <si>
    <r>
      <rPr>
        <b/>
        <i/>
        <sz val="10"/>
        <rFont val="Calibri"/>
        <family val="2"/>
        <scheme val="minor"/>
      </rPr>
      <t xml:space="preserve">Instructions: </t>
    </r>
    <r>
      <rPr>
        <i/>
        <sz val="10"/>
        <rFont val="Calibri"/>
        <family val="2"/>
        <scheme val="minor"/>
      </rPr>
      <t>Please fill out the information requested (indicated in</t>
    </r>
    <r>
      <rPr>
        <i/>
        <sz val="10"/>
        <color rgb="FFFF0000"/>
        <rFont val="Calibri"/>
        <family val="2"/>
        <scheme val="minor"/>
      </rPr>
      <t xml:space="preserve"> red text</t>
    </r>
    <r>
      <rPr>
        <i/>
        <sz val="10"/>
        <rFont val="Calibri"/>
        <family val="2"/>
        <scheme val="minor"/>
      </rPr>
      <t>). Complete the table using the column descriptions provided below. Provide an entry for each type of  BMP included in your proposal and project budget. Note, "Extent Installed" indicates the amount of a designated BMP unit that will be installed. This may be different than the number of BMPs that will be installed; especially when units relate to Linear Feet (of stream exclusion) or acres.</t>
    </r>
  </si>
  <si>
    <r>
      <rPr>
        <b/>
        <i/>
        <sz val="10"/>
        <rFont val="Calibri"/>
        <family val="2"/>
        <scheme val="minor"/>
      </rPr>
      <t>Source Sector:</t>
    </r>
    <r>
      <rPr>
        <i/>
        <sz val="10"/>
        <rFont val="Calibri"/>
        <family val="2"/>
        <scheme val="minor"/>
      </rPr>
      <t xml:space="preserve"> Use the drop down to select the applicable Source Sector BMPs (Agriculture, Residential Septic, Pet Waste, and Urban) or Non-BMPs (Education/Outreach and Water Quality Monitoring). This must be selected first BEFORE BMP Name and Code or Activity Name.</t>
    </r>
  </si>
  <si>
    <r>
      <rPr>
        <b/>
        <i/>
        <sz val="10"/>
        <color indexed="8"/>
        <rFont val="Calibri"/>
        <family val="2"/>
        <scheme val="minor"/>
      </rPr>
      <t xml:space="preserve">Activity Name or BMP Code/Name: </t>
    </r>
    <r>
      <rPr>
        <i/>
        <u/>
        <sz val="10"/>
        <color rgb="FF000000"/>
        <rFont val="Calibri"/>
        <family val="2"/>
        <scheme val="minor"/>
      </rPr>
      <t>After Source Sector is selected</t>
    </r>
    <r>
      <rPr>
        <i/>
        <sz val="10"/>
        <color rgb="FF000000"/>
        <rFont val="Calibri"/>
        <family val="2"/>
        <scheme val="minor"/>
      </rPr>
      <t xml:space="preserve">, use the drop down list to select the </t>
    </r>
    <r>
      <rPr>
        <i/>
        <sz val="10"/>
        <color indexed="8"/>
        <rFont val="Calibri"/>
        <family val="2"/>
        <scheme val="minor"/>
      </rPr>
      <t>BMP Name and Code or Activity Name.</t>
    </r>
  </si>
  <si>
    <r>
      <rPr>
        <b/>
        <i/>
        <sz val="10"/>
        <color indexed="8"/>
        <rFont val="Calibri"/>
        <family val="2"/>
        <scheme val="minor"/>
      </rPr>
      <t>Responsible Party:</t>
    </r>
    <r>
      <rPr>
        <i/>
        <sz val="10"/>
        <color indexed="8"/>
        <rFont val="Calibri"/>
        <family val="2"/>
        <scheme val="minor"/>
      </rPr>
      <t xml:space="preserve"> List the organization who will be responsible for signup and completion of the BMP. In some cases, certain parts of a project may be contracted.</t>
    </r>
  </si>
  <si>
    <r>
      <rPr>
        <b/>
        <i/>
        <sz val="10"/>
        <color indexed="8"/>
        <rFont val="Calibri"/>
        <family val="2"/>
        <scheme val="minor"/>
      </rPr>
      <t>Watershed</t>
    </r>
    <r>
      <rPr>
        <i/>
        <sz val="10"/>
        <color indexed="8"/>
        <rFont val="Calibri"/>
        <family val="2"/>
        <scheme val="minor"/>
      </rPr>
      <t>: Indicate the watershed where the Type of BMP will be installed if BMPs will not be installed throughout the IP area due to targeting.</t>
    </r>
  </si>
  <si>
    <r>
      <rPr>
        <b/>
        <i/>
        <sz val="10"/>
        <rFont val="Calibri"/>
        <family val="2"/>
        <scheme val="minor"/>
      </rPr>
      <t>Estimated Extent of BMP Installed:</t>
    </r>
    <r>
      <rPr>
        <i/>
        <sz val="10"/>
        <rFont val="Calibri"/>
        <family val="2"/>
        <scheme val="minor"/>
      </rPr>
      <t xml:space="preserve"> Provide an estimate of the amount of the BMP that will be installed for the Measure Units Indicated (in column F). This may be different than the quantity (number) of BMPs installed. Extent installed can include: linear feet of stream exclusion, acres of a practice installed, etc.  The challenges in predicting participation rates in different BMP programs are understood and DEQ will provide Subrecipients with some degree of flexibility with project deliverables if funds are awarded.  As an example, a single Stream Exclusion Practice would report 1,000 under Estimated Extent and "Linear Feet - Length of Stream Exclusion" would be the BMP measure units, and then the applicant would enter 1 under "number of systems".</t>
    </r>
  </si>
  <si>
    <r>
      <rPr>
        <b/>
        <i/>
        <sz val="10"/>
        <rFont val="Calibri"/>
        <family val="2"/>
        <scheme val="minor"/>
      </rPr>
      <t>BMP  Measure Units of Extent Installed</t>
    </r>
    <r>
      <rPr>
        <i/>
        <sz val="10"/>
        <rFont val="Calibri"/>
        <family val="2"/>
        <scheme val="minor"/>
      </rPr>
      <t>: The BMP Measure Units auto-populates and is based upon the BMP Name selected. Applicants must provide values in column "Estimate Extent of BMP Installed" based upon the BMP Measure Units appearing in column "BMP Measure Units of Extent Installed".</t>
    </r>
  </si>
  <si>
    <r>
      <rPr>
        <b/>
        <i/>
        <sz val="10"/>
        <color indexed="8"/>
        <rFont val="Calibri"/>
        <family val="2"/>
        <scheme val="minor"/>
      </rPr>
      <t>Estimated # of Activities to Complete or Individual BMPs (Systems) to be Installed</t>
    </r>
    <r>
      <rPr>
        <i/>
        <sz val="10"/>
        <color indexed="8"/>
        <rFont val="Calibri"/>
        <family val="2"/>
        <scheme val="minor"/>
      </rPr>
      <t>: Enter the total number of individual activities or BMPs that will be installed. For BMPs  reporting "systems" as the BMP unit, this number will be the same as "Estimated Extent of BMP Installed".</t>
    </r>
  </si>
  <si>
    <r>
      <rPr>
        <b/>
        <i/>
        <sz val="10"/>
        <color rgb="FF000000"/>
        <rFont val="Calibri"/>
        <family val="2"/>
        <scheme val="minor"/>
      </rPr>
      <t xml:space="preserve">Additional Information and/or Comments: </t>
    </r>
    <r>
      <rPr>
        <i/>
        <sz val="10"/>
        <color rgb="FF000000"/>
        <rFont val="Calibri"/>
        <family val="2"/>
        <scheme val="minor"/>
      </rPr>
      <t xml:space="preserve">If desired, add more information here. </t>
    </r>
  </si>
  <si>
    <r>
      <rPr>
        <b/>
        <i/>
        <sz val="10"/>
        <color rgb="FF000000"/>
        <rFont val="Calibri"/>
        <family val="2"/>
        <scheme val="minor"/>
      </rPr>
      <t>Target Completion Date:</t>
    </r>
    <r>
      <rPr>
        <i/>
        <sz val="10"/>
        <color indexed="8"/>
        <rFont val="Calibri"/>
        <family val="2"/>
        <scheme val="minor"/>
      </rPr>
      <t xml:space="preserve">  Estimate the timing of when the activities will be completed.</t>
    </r>
  </si>
  <si>
    <t xml:space="preserve">1. BMP Project Activity Summary </t>
  </si>
  <si>
    <t>Estimated Extent of BMP Installed</t>
  </si>
  <si>
    <t>BMP Measure Units of Extent Installed</t>
  </si>
  <si>
    <t>Estimated # of Activities to Complete or Individual BMPs (systems) to be Installed</t>
  </si>
  <si>
    <t>This tab provides an example of how to complete this form. Please use the corresponding tab (Tab 3 - Outputs) to enter your response. Do not enter data here.</t>
  </si>
  <si>
    <t>RB-1: Septic Tank Pumpout</t>
  </si>
  <si>
    <t>Multiple</t>
  </si>
  <si>
    <t>RB-2: Connection to Public Sewer System</t>
  </si>
  <si>
    <t>RB-3: Onsite Sewage System Repair</t>
  </si>
  <si>
    <t>RB-3M: Conventional Onsite Sewage System Full Inspection and Maintenance</t>
  </si>
  <si>
    <t>RB-4: Onsite System Installation/Replacement</t>
  </si>
  <si>
    <t>RB-5: Alternative Sewage System</t>
  </si>
  <si>
    <t>BR-1: Bioretention</t>
  </si>
  <si>
    <t>BR-10: Rain Gardens</t>
  </si>
  <si>
    <t>PW-1: Pet Waste Disposal Station</t>
  </si>
  <si>
    <t>PW-2: Pet Waste Digesters, Composters, and Fermentation</t>
  </si>
  <si>
    <t>SL-6W: Stream Exclusion with Wide Width Buffer and Grazing Land Management</t>
  </si>
  <si>
    <t>EM-1AT: Small Scale Manure Composting for Equine Operations - Aerated Systems</t>
  </si>
  <si>
    <t>[Source Sector/Activity]</t>
  </si>
  <si>
    <t>2. Non-BMP Project Activity Summary</t>
  </si>
  <si>
    <t>Estimated # per Activity Selected</t>
  </si>
  <si>
    <t>Horse Owner Outreach Meeting; Annual county fair for septic and ag program.</t>
  </si>
  <si>
    <t>50; 250</t>
  </si>
  <si>
    <t>Collect Water Quality Monitoring Data</t>
  </si>
  <si>
    <t>This tab provides an example of how to complete this form. Please use the corresponding tab (Tab 4 -  Budget) to enter your response. Do not enter data here.</t>
  </si>
  <si>
    <t>Beverly Brooke, Director</t>
  </si>
  <si>
    <t>Oversight, coordination, and reporting</t>
  </si>
  <si>
    <t xml:space="preserve">Oversight  </t>
  </si>
  <si>
    <t>Includes health insurance, retirement matching, unemployement compensation, social security, medicare, and education contributions</t>
  </si>
  <si>
    <t>1,500 miles</t>
  </si>
  <si>
    <t>$0.67/mile (2024 rate)</t>
  </si>
  <si>
    <t>Site visits, partner meetings</t>
  </si>
  <si>
    <t>3 travelers</t>
  </si>
  <si>
    <r>
      <t>4.  Supplies:</t>
    </r>
    <r>
      <rPr>
        <sz val="11"/>
        <color indexed="8"/>
        <rFont val="Calibri"/>
        <family val="2"/>
        <scheme val="minor"/>
      </rPr>
      <t xml:space="preserve"> Materials and supplies include all consumable materials that will normally used up during the course of the project. General office supplies is allowed if it can be directly attributed to 319h agreement work and is not part of general overhead or office activity.  A computing device is a supply if the cost is less than $5,000. List type and quantity of supplies and identify vendor (if known); provide detail and relate to specific work plan elements.  Applicant should only request supplies that are needed to complete the proposed work.  Supplies may include materials needed for education and outreach, office supplies, postage, printer ink, water quality monitoring supplies and equipment, etc. Estimate the amount and cost of all supplies listed. </t>
    </r>
  </si>
  <si>
    <t xml:space="preserve">Printer ink $200/yr, mailers/postage for residential septic and pet waste outreach materials ($100/yr paper; $200/yr postage) </t>
  </si>
  <si>
    <t>RVA Green Infrastructure</t>
  </si>
  <si>
    <t>Designs and engineering services for bioretention and rain gardens</t>
  </si>
  <si>
    <t>Water Quality Analyzers Inc.</t>
  </si>
  <si>
    <t>Water Quality Analysis (6 sites, 12 times per year at $6.25/sample)</t>
  </si>
  <si>
    <t>Fish SWCD</t>
  </si>
  <si>
    <t>Assist with outreach events and technical advise on residential septic BMP design</t>
  </si>
  <si>
    <t>IT services</t>
  </si>
  <si>
    <t>Office internet and IT services ($1,000/year for 3 years)</t>
  </si>
  <si>
    <t>Advertisements</t>
  </si>
  <si>
    <t>Paid social media advertisements to promote the program to potential applicants (50 ads at $50 each)</t>
  </si>
  <si>
    <t>Conservation Specialist (250 hours x $20/hr)</t>
  </si>
  <si>
    <t>Joe River, District Manager, Oversight, Financial Mgmt ($40/hr; 100 hours; fringe rate 20%)</t>
  </si>
  <si>
    <t>Mike Oxbow, Education Specialist, Outreach ($20/hr, 200 hours; fringe rate 15%)</t>
  </si>
  <si>
    <t>Rate Expiration Date</t>
  </si>
  <si>
    <t>Non-governmental</t>
  </si>
  <si>
    <t>&lt;$35 million</t>
  </si>
  <si>
    <t>N/A - Using De Minimis</t>
  </si>
  <si>
    <t>This tab provides an example of how to complete this form. Please use the corresponding tab (Tab 5 - WQM) to enter your response. Do not enter data here.</t>
  </si>
  <si>
    <t>To perform quarterly sampling in the proejct area for the duration of the 319h Subrecipient Agreement. Sampling for E.coli.</t>
  </si>
  <si>
    <t xml:space="preserve">The data collected in this project will be primarly used for DEQ to determine if future data collection needs to be performed in the watershed. Data will be shared in our annual report and reported in the WQX database. </t>
  </si>
  <si>
    <t>Site 1 TBD</t>
  </si>
  <si>
    <t>X miles from Y Road</t>
  </si>
  <si>
    <t>Once per Month</t>
  </si>
  <si>
    <t>XX.XXXX</t>
  </si>
  <si>
    <t xml:space="preserve"> -YY.YYYY</t>
  </si>
  <si>
    <t>Site 2 TBD</t>
  </si>
  <si>
    <t>Site 3 TBD</t>
  </si>
  <si>
    <t>Site 4 TBD</t>
  </si>
  <si>
    <t>Site 5 TBD</t>
  </si>
  <si>
    <t>Site 6 TBD</t>
  </si>
  <si>
    <t>Methodology (i.e., LaMotte model #, HACH model #, EPA Method #)</t>
  </si>
  <si>
    <t>Methodology (i.e., thermometer, stream transect, etc.)</t>
  </si>
  <si>
    <t>Methodology (i.e., VA SOS Modified Method, Coliscan Easygel, etc.)</t>
  </si>
  <si>
    <t xml:space="preserve">Samples will be deliverd to Water Quality Analyzers Inc. for analysis. </t>
  </si>
  <si>
    <t>Water Quality Analyzers Inc.; Rock Town, VA</t>
  </si>
  <si>
    <t>Not yet developed.</t>
  </si>
  <si>
    <t>These monitoring sites were picked to provide multiple data sets along Powhite Creek. These areas are heavily influenced by agriculture and is impared by E.coli</t>
  </si>
  <si>
    <t>3-4 based on accessibility to creek</t>
  </si>
  <si>
    <t>[Applicant Org Type]</t>
  </si>
  <si>
    <t>Role in Project</t>
  </si>
  <si>
    <t>BMP Warehouse Name</t>
  </si>
  <si>
    <t>BMP Type</t>
  </si>
  <si>
    <t>Methods / Specifications Source</t>
  </si>
  <si>
    <t>Milestone Frequency</t>
  </si>
  <si>
    <r>
      <rPr>
        <sz val="10"/>
        <rFont val="Calibri"/>
        <family val="2"/>
        <scheme val="minor"/>
      </rPr>
      <t>BASINNM</t>
    </r>
  </si>
  <si>
    <r>
      <rPr>
        <sz val="10"/>
        <rFont val="Calibri"/>
        <family val="2"/>
        <scheme val="minor"/>
      </rPr>
      <t>HUC</t>
    </r>
  </si>
  <si>
    <t>N_df</t>
  </si>
  <si>
    <r>
      <rPr>
        <sz val="10"/>
        <rFont val="Calibri"/>
        <family val="2"/>
        <scheme val="minor"/>
      </rPr>
      <t>P_df</t>
    </r>
  </si>
  <si>
    <r>
      <rPr>
        <sz val="10"/>
        <rFont val="Calibri"/>
        <family val="2"/>
        <scheme val="minor"/>
      </rPr>
      <t>S_df</t>
    </r>
  </si>
  <si>
    <t>Alabama</t>
  </si>
  <si>
    <t>02080111 Eastern Shore/Chesapeake Bay</t>
  </si>
  <si>
    <t>State Agency</t>
  </si>
  <si>
    <t>Project Partner</t>
  </si>
  <si>
    <t>Partner Supporting Implementation</t>
  </si>
  <si>
    <t>Innovative Technologies/Projects</t>
  </si>
  <si>
    <t>Not Applicable (N/A)</t>
  </si>
  <si>
    <t>DEQ</t>
  </si>
  <si>
    <t>Direct Water Quality Monitoring</t>
  </si>
  <si>
    <r>
      <rPr>
        <sz val="10"/>
        <rFont val="Calibri"/>
        <family val="2"/>
        <scheme val="minor"/>
      </rPr>
      <t>Eastern Shore/Chesapeake Bay</t>
    </r>
  </si>
  <si>
    <t>Alaska</t>
  </si>
  <si>
    <t>02080108 James</t>
  </si>
  <si>
    <t>Local Government (county, city, town)</t>
  </si>
  <si>
    <t>Sub-contractor</t>
  </si>
  <si>
    <t>Landowner</t>
  </si>
  <si>
    <t>Advanced Grey Infrastructure Nutrient Discovery Program</t>
  </si>
  <si>
    <r>
      <rPr>
        <sz val="10"/>
        <rFont val="Calibri"/>
        <family val="2"/>
        <scheme val="minor"/>
      </rPr>
      <t>James</t>
    </r>
  </si>
  <si>
    <t>Arizona</t>
  </si>
  <si>
    <t>02080201 James</t>
  </si>
  <si>
    <t>VA Institutes of Higher Education</t>
  </si>
  <si>
    <t>Source of Additional Funding</t>
  </si>
  <si>
    <t>Land-Use Conservations</t>
  </si>
  <si>
    <t>Ag Shoreline Management</t>
  </si>
  <si>
    <t>Ag</t>
  </si>
  <si>
    <t>Chesapeake Bay Program</t>
  </si>
  <si>
    <t>Selected Statistically-Significant Sampling</t>
  </si>
  <si>
    <t>Arkansas</t>
  </si>
  <si>
    <t>02080202 James</t>
  </si>
  <si>
    <t>SWCD</t>
  </si>
  <si>
    <t>Making Successful Temporary Programs Permanent</t>
  </si>
  <si>
    <t>Ag Shoreline Non-Vegetated</t>
  </si>
  <si>
    <t>California</t>
  </si>
  <si>
    <t>02080203 James</t>
  </si>
  <si>
    <t>PDC</t>
  </si>
  <si>
    <t>Contributor of Additional Funds</t>
  </si>
  <si>
    <t>Bioreactor Installation and Use</t>
  </si>
  <si>
    <t>Ag Shoreline Vegetated</t>
  </si>
  <si>
    <t>Colorado</t>
  </si>
  <si>
    <t>02080204 James</t>
  </si>
  <si>
    <t>Regional Commission</t>
  </si>
  <si>
    <t>Living Shoreline Installation</t>
  </si>
  <si>
    <t>Agricultural Stormwater Management</t>
  </si>
  <si>
    <t>Connecticut</t>
  </si>
  <si>
    <t>02080205 James</t>
  </si>
  <si>
    <t>Nonprofit Nongovernmental Organization (NGO)</t>
  </si>
  <si>
    <t>Reforestation</t>
  </si>
  <si>
    <t>Alternative Crops</t>
  </si>
  <si>
    <t>DC</t>
  </si>
  <si>
    <t>02080206 James</t>
  </si>
  <si>
    <t>For-profit Organization</t>
  </si>
  <si>
    <t>Wetlands/Stream Restoration</t>
  </si>
  <si>
    <t>Delaware</t>
  </si>
  <si>
    <t>02080207 James</t>
  </si>
  <si>
    <t>Tribes of Virginia</t>
  </si>
  <si>
    <t>Pond Treatments</t>
  </si>
  <si>
    <t>Amendments for the Treatment of Agricultural Waste</t>
  </si>
  <si>
    <t>Florida</t>
  </si>
  <si>
    <t>02080208 James</t>
  </si>
  <si>
    <t>Septic Upgrades/Replacements</t>
  </si>
  <si>
    <t>Animal Trails and Walkways</t>
  </si>
  <si>
    <t>Georgia</t>
  </si>
  <si>
    <t>02070001 Potomac/Shenandoah</t>
  </si>
  <si>
    <t>Animal Waste Management Systems (All Types)</t>
  </si>
  <si>
    <r>
      <rPr>
        <sz val="10"/>
        <rFont val="Calibri"/>
        <family val="2"/>
        <scheme val="minor"/>
      </rPr>
      <t>Potomac/Shenandoah</t>
    </r>
  </si>
  <si>
    <t>Hawaii</t>
  </si>
  <si>
    <t>02070004 Potomac/Shenandoah</t>
  </si>
  <si>
    <t>Aqua-Filter</t>
  </si>
  <si>
    <t>Idaho</t>
  </si>
  <si>
    <t>02070005 Potomac/Shenandoah</t>
  </si>
  <si>
    <t>Aqua-Ponic</t>
  </si>
  <si>
    <t>Illinois</t>
  </si>
  <si>
    <t>02070006 Potomac/Shenandoah</t>
  </si>
  <si>
    <t>Aqua-Swirl</t>
  </si>
  <si>
    <t>Indiana</t>
  </si>
  <si>
    <t>02070007 Potomac/Shenandoah</t>
  </si>
  <si>
    <t>Barnyard Runoff Controls</t>
  </si>
  <si>
    <t>Iowa</t>
  </si>
  <si>
    <t>02070008 Potomac/Shenandoah</t>
  </si>
  <si>
    <t>Barracuda Max Hydrodynamic Separator</t>
  </si>
  <si>
    <t>Kansas</t>
  </si>
  <si>
    <t>02070010 Potomac/Shenandoah</t>
  </si>
  <si>
    <t>BayFilter using Enhanced Media Cartridges (EMC)</t>
  </si>
  <si>
    <t xml:space="preserve">Kentucky </t>
  </si>
  <si>
    <t>Biofiltration</t>
  </si>
  <si>
    <t xml:space="preserve">Louisiana </t>
  </si>
  <si>
    <t>02080102 Rappahannock</t>
  </si>
  <si>
    <t>Biopod</t>
  </si>
  <si>
    <r>
      <rPr>
        <sz val="10"/>
        <rFont val="Calibri"/>
        <family val="2"/>
        <scheme val="minor"/>
      </rPr>
      <t>Rappahannock</t>
    </r>
  </si>
  <si>
    <t>Maine</t>
  </si>
  <si>
    <t>02080103 Rappahannock</t>
  </si>
  <si>
    <t>Maryland</t>
  </si>
  <si>
    <t>02080104 Rappahannock</t>
  </si>
  <si>
    <t>Rappahannock</t>
  </si>
  <si>
    <t>Massachusetts</t>
  </si>
  <si>
    <t>02080102 York</t>
  </si>
  <si>
    <t>Cascade Separator Hydrodynamic System (HDS)</t>
  </si>
  <si>
    <r>
      <rPr>
        <sz val="10"/>
        <rFont val="Calibri"/>
        <family val="2"/>
        <scheme val="minor"/>
      </rPr>
      <t>York</t>
    </r>
  </si>
  <si>
    <t>Michigan</t>
  </si>
  <si>
    <t>02080105 York</t>
  </si>
  <si>
    <t>Channel Bed Stabilization</t>
  </si>
  <si>
    <t>Minnesota</t>
  </si>
  <si>
    <t>02080106 York</t>
  </si>
  <si>
    <t>Channel Stabilization</t>
  </si>
  <si>
    <t>Mississippi</t>
  </si>
  <si>
    <t>02080107 York</t>
  </si>
  <si>
    <t>Missouri</t>
  </si>
  <si>
    <t>02080108 York</t>
  </si>
  <si>
    <t>Commodity Cover Crop- Standard</t>
  </si>
  <si>
    <t>Montana</t>
  </si>
  <si>
    <t>Conservation Cover</t>
  </si>
  <si>
    <t>Nebraska</t>
  </si>
  <si>
    <t>Conservation Landscaping Practices</t>
  </si>
  <si>
    <t>Nevada</t>
  </si>
  <si>
    <t>Conservation Plans</t>
  </si>
  <si>
    <t>New Hampshire</t>
  </si>
  <si>
    <t>Conservation Tillage</t>
  </si>
  <si>
    <t>New Jersey</t>
  </si>
  <si>
    <t>New Mexico</t>
  </si>
  <si>
    <t>Constructed Wetland Elevated Mound</t>
  </si>
  <si>
    <t>New York</t>
  </si>
  <si>
    <t>North Carolina</t>
  </si>
  <si>
    <t>Constructed Wetland Septic</t>
  </si>
  <si>
    <t>North Dakota</t>
  </si>
  <si>
    <t>Ohio</t>
  </si>
  <si>
    <t>Constructed Wetland Shallow Pressure</t>
  </si>
  <si>
    <t xml:space="preserve">Oklahoma </t>
  </si>
  <si>
    <t>Oregon</t>
  </si>
  <si>
    <t>Constructed Wetland with Advanced Drip Dispersal</t>
  </si>
  <si>
    <t>Pennsylvania</t>
  </si>
  <si>
    <t>Rhode Island</t>
  </si>
  <si>
    <t>Continuous Deflective Separator (CDS)</t>
  </si>
  <si>
    <t>South Carolina</t>
  </si>
  <si>
    <t>Cover Crop</t>
  </si>
  <si>
    <t>South Dakota</t>
  </si>
  <si>
    <t>Cover Crop Early Rye</t>
  </si>
  <si>
    <t>Tennessee</t>
  </si>
  <si>
    <t>Cover Crop Early Rye with Fall Nutrients</t>
  </si>
  <si>
    <t>Texas</t>
  </si>
  <si>
    <t>Cover Crop Early Wheat with Fall Nutrients</t>
  </si>
  <si>
    <t>Utah</t>
  </si>
  <si>
    <t>Cover Crop Rye</t>
  </si>
  <si>
    <t>Vermont</t>
  </si>
  <si>
    <t>Cover Crop Rye with Fall Nutrients</t>
  </si>
  <si>
    <t>Cover Crop Wheat</t>
  </si>
  <si>
    <t>Washington</t>
  </si>
  <si>
    <t>Cover Crop Wheat with Fall Nutrients</t>
  </si>
  <si>
    <t>West Virginia</t>
  </si>
  <si>
    <t>Cover Crops</t>
  </si>
  <si>
    <t>Wisconsin</t>
  </si>
  <si>
    <t>Cover Crops - Early Planting</t>
  </si>
  <si>
    <t>Wyoming</t>
  </si>
  <si>
    <t>Cover Crops - Legume</t>
  </si>
  <si>
    <t>Critical Area Planting</t>
  </si>
  <si>
    <t>D&amp;G Road - E&amp;S Control and Outlets</t>
  </si>
  <si>
    <t>D&amp;G Road - Outlets Only</t>
  </si>
  <si>
    <t>D&amp;G Road - Surface Aggregate and Raised Roadbed</t>
  </si>
  <si>
    <t>Debris Separating Baffle Box (DSSB)</t>
  </si>
  <si>
    <t>Diploid Oyster Aquaculture 3.0 Inches</t>
  </si>
  <si>
    <t>Diploid Oyster Aquaculture 4.0 Inches</t>
  </si>
  <si>
    <t>Downstream Defender</t>
  </si>
  <si>
    <t>Dry Detention Ponds &amp; Hydrodynamic Structures</t>
  </si>
  <si>
    <t>Dry Extended Detention Ponds</t>
  </si>
  <si>
    <t>Dual Vortex Separator (DVS)</t>
  </si>
  <si>
    <t>EcoPure Biofilter</t>
  </si>
  <si>
    <t>Erosion &amp; Sediment Control</t>
  </si>
  <si>
    <t>Erosion and Sediment Control Level 1</t>
  </si>
  <si>
    <t>Erosion and Sediment Control Level 2</t>
  </si>
  <si>
    <t>Erosion and Sediment Control Level 3</t>
  </si>
  <si>
    <t>Exclusion Fence with Forest Buffer</t>
  </si>
  <si>
    <t>Exclusion Fence with Grass Buffer</t>
  </si>
  <si>
    <t>Exclusion Fence with Grass Buffer RI</t>
  </si>
  <si>
    <t>Exclusion Fence with Narrow Grass Buffer</t>
  </si>
  <si>
    <t>Exclusion Fence with Narrow Grass Buffer RI</t>
  </si>
  <si>
    <t>Feed Management</t>
  </si>
  <si>
    <t>Field Border</t>
  </si>
  <si>
    <t>Filtering Practices</t>
  </si>
  <si>
    <t>Filterra Biofiltration</t>
  </si>
  <si>
    <t>Filterra Bioscape Biofiltration</t>
  </si>
  <si>
    <t>Filterra HC Biofiltration</t>
  </si>
  <si>
    <t>Filtration</t>
  </si>
  <si>
    <t>First Defense Optimum</t>
  </si>
  <si>
    <t>Floating Treatment Wetland 1</t>
  </si>
  <si>
    <t>Floating Treatment Wetland 2</t>
  </si>
  <si>
    <t>Floating Treatment Wetland 3</t>
  </si>
  <si>
    <t>Floating Treatment Wetland 4</t>
  </si>
  <si>
    <t>Floating Treatment Wetland 5</t>
  </si>
  <si>
    <t>FocalPoint High-Performance Media Biofiltration System</t>
  </si>
  <si>
    <t>Forest Buffer on Watercourse RI</t>
  </si>
  <si>
    <t>Grass Buffer on Watercourse RI</t>
  </si>
  <si>
    <t>Grassed Waterway</t>
  </si>
  <si>
    <t>Headwater Wetland Creation</t>
  </si>
  <si>
    <t>Headwater Wetland Gains - Established</t>
  </si>
  <si>
    <t>Headwater Wetland Gains - Reestablished</t>
  </si>
  <si>
    <t>Headwater Wetland Restoration</t>
  </si>
  <si>
    <t>High Residue Tillage Management</t>
  </si>
  <si>
    <t>Horse Pasture Management</t>
  </si>
  <si>
    <t>HydroChain Vortex Filter (HCVF)</t>
  </si>
  <si>
    <t>HydroDome Stormwater Separator</t>
  </si>
  <si>
    <t>HydroFilter</t>
  </si>
  <si>
    <t>HydroStorm Hydrodynamic Separator</t>
  </si>
  <si>
    <t>IFAS</t>
  </si>
  <si>
    <t>IFAS Elevated Mound</t>
  </si>
  <si>
    <t>IFAS Shallow Pressure</t>
  </si>
  <si>
    <t>IFAS with Advanced Drip Dispersal</t>
  </si>
  <si>
    <t>IMF</t>
  </si>
  <si>
    <t>IMF Elevated Mound</t>
  </si>
  <si>
    <t>IMF Shallow Pressure</t>
  </si>
  <si>
    <t>IMF with Advanced Drip Dispersal</t>
  </si>
  <si>
    <t>Intensive Management of Rotational Grazing</t>
  </si>
  <si>
    <t>Jellyfish Filter</t>
  </si>
  <si>
    <t>Kraken Filter</t>
  </si>
  <si>
    <t>Land Retirement</t>
  </si>
  <si>
    <t>Loafing Lot Management System</t>
  </si>
  <si>
    <t>Manure Incorporation High Disturbance</t>
  </si>
  <si>
    <t>Manure Incorporation High Disturbance Immediate</t>
  </si>
  <si>
    <t>Manure Incorporation High Disturbance Late</t>
  </si>
  <si>
    <t>Manure Incorporation Low Disturbance</t>
  </si>
  <si>
    <t>Manure Incorporation Low Disturbance Immediate</t>
  </si>
  <si>
    <t>Manure Incorporation Low Disturbance Late</t>
  </si>
  <si>
    <t>Manure Injection</t>
  </si>
  <si>
    <t>Manure Transport</t>
  </si>
  <si>
    <t>Modular Wetlands Biofiltration</t>
  </si>
  <si>
    <t>Monitored Non-Tidal Algal Flow-way</t>
  </si>
  <si>
    <t>Monitored Tidal Algal Flow-way</t>
  </si>
  <si>
    <t>Narrow Forest Buffers</t>
  </si>
  <si>
    <t>Narrow Grass Buffers</t>
  </si>
  <si>
    <t>Narrow Urban Forest Buffer</t>
  </si>
  <si>
    <t>Non-Tidal Algal Flow-way</t>
  </si>
  <si>
    <t>NSF 40</t>
  </si>
  <si>
    <t>NSF 40 Elevated Mound</t>
  </si>
  <si>
    <t>NSF 40 Shallow Pressure</t>
  </si>
  <si>
    <t>NSF 40 with Advanced Drip Dispersal</t>
  </si>
  <si>
    <t>Nutrient Management Core N</t>
  </si>
  <si>
    <t>Nutrient Management Core P</t>
  </si>
  <si>
    <t>Nutrient Management N Placement</t>
  </si>
  <si>
    <t>Nutrient Management N Rate</t>
  </si>
  <si>
    <t>Nutrient Management N Timing</t>
  </si>
  <si>
    <t>Nutrient Management P Placement</t>
  </si>
  <si>
    <t>Nutrient Management P Rate</t>
  </si>
  <si>
    <t>Nutrient Management P Timing</t>
  </si>
  <si>
    <t>Nutrient Separating Baffle Box (NSBB)</t>
  </si>
  <si>
    <t>Pasture and Hay Planting</t>
  </si>
  <si>
    <t>PerkFilter</t>
  </si>
  <si>
    <t>Prescribed Grazing</t>
  </si>
  <si>
    <t>Proprietary Ex Situ</t>
  </si>
  <si>
    <t>Proprietary Ex Situ Elevated Mound</t>
  </si>
  <si>
    <t>Proprietary Ex Situ Shallow Pressure</t>
  </si>
  <si>
    <t>Proprietary Ex Situ with Advanced Drip Dispersal</t>
  </si>
  <si>
    <t>Proprietary Stormwater Treatment Device</t>
  </si>
  <si>
    <t>Rain Garden</t>
  </si>
  <si>
    <t>Reduced Tillage</t>
  </si>
  <si>
    <t>Reduction of Impervious Surface</t>
  </si>
  <si>
    <t>Regenerative Stormwater Conveyance</t>
  </si>
  <si>
    <t>Retrofit Runoff Reduction</t>
  </si>
  <si>
    <t>Retrofit Stormwater Treatment</t>
  </si>
  <si>
    <t>Riparian Forest Buffer</t>
  </si>
  <si>
    <t>Riparian Herbaceous Cover</t>
  </si>
  <si>
    <t>RMF</t>
  </si>
  <si>
    <t>RMF Elevated Mound</t>
  </si>
  <si>
    <t>RMF Shallow Pressure</t>
  </si>
  <si>
    <t>RMF with Advanced Drip Dispersal</t>
  </si>
  <si>
    <t>Roof runoff management</t>
  </si>
  <si>
    <t>Roof Runoff Structure</t>
  </si>
  <si>
    <t>SciCloneX HDS</t>
  </si>
  <si>
    <t>Septic Connections</t>
  </si>
  <si>
    <t>Septic Denitrification</t>
  </si>
  <si>
    <t>Septic Denitrification - Advanced</t>
  </si>
  <si>
    <t>Septic Effluent - Advanced</t>
  </si>
  <si>
    <t>Septic Effluent Elevated Mound</t>
  </si>
  <si>
    <t>Septic Effluent Shallow Pressure</t>
  </si>
  <si>
    <t>Septic Effluent with Advanced Drip Dispersal</t>
  </si>
  <si>
    <t>Septic Secondary Treatment - Advanced</t>
  </si>
  <si>
    <t>Septic Tank Advanced Treatment</t>
  </si>
  <si>
    <t>SiteSaver</t>
  </si>
  <si>
    <t>Site-Specific Monitored Oyster Reef Restoration Assimilation</t>
  </si>
  <si>
    <t>Site-Specific Monitored Oyster Reef Restoration Denitrification</t>
  </si>
  <si>
    <t>Soil Amendments</t>
  </si>
  <si>
    <t>Storm Drain Cleaning</t>
  </si>
  <si>
    <t>StormFilter Phosphorb ZPG</t>
  </si>
  <si>
    <t>StormGarden</t>
  </si>
  <si>
    <t>StormKeeper Sediment Strip</t>
  </si>
  <si>
    <t>StormKleener Filter Cartridge System</t>
  </si>
  <si>
    <t>StormScape Filter</t>
  </si>
  <si>
    <t>StormSettler</t>
  </si>
  <si>
    <t>StormTech Isolator Row Plus</t>
  </si>
  <si>
    <t>StormTree Biofiltration Practice</t>
  </si>
  <si>
    <t>Stream Restoration Ag</t>
  </si>
  <si>
    <t>Stream Restoration Urban</t>
  </si>
  <si>
    <t>Streambank and Shoreline Protection</t>
  </si>
  <si>
    <t>Street Cleaning Practice 1</t>
  </si>
  <si>
    <t>Street Cleaning Practice 10</t>
  </si>
  <si>
    <t>Street Cleaning Practice 11</t>
  </si>
  <si>
    <t>Street Cleaning Practice 2</t>
  </si>
  <si>
    <t>Street Cleaning Practice 3</t>
  </si>
  <si>
    <t>Street Cleaning Practice 4</t>
  </si>
  <si>
    <t>Street Cleaning Practice 5</t>
  </si>
  <si>
    <t>Street Cleaning Practice 6</t>
  </si>
  <si>
    <t>Street Cleaning Practice 7</t>
  </si>
  <si>
    <t>Street Cleaning Practice 8</t>
  </si>
  <si>
    <t>Street Cleaning Practice 9</t>
  </si>
  <si>
    <t>Structure for Water Control</t>
  </si>
  <si>
    <t>Tidal Algal Flow-way</t>
  </si>
  <si>
    <t>Triploid Oyster Aquaculture 3.0 Inches</t>
  </si>
  <si>
    <t>Underground Infiltration System</t>
  </si>
  <si>
    <t>Up-Flo Filter Extended Maintenance Cartridge (EMC)</t>
  </si>
  <si>
    <t>Up-Flo Filter Using Filter Ribbons</t>
  </si>
  <si>
    <t>Urban Filter Strip Runoff Reduction</t>
  </si>
  <si>
    <t>Urban Filter Strip Storwater Treatment</t>
  </si>
  <si>
    <t>Urban Forest Buffer</t>
  </si>
  <si>
    <t>Urban Forest Planting</t>
  </si>
  <si>
    <t>Urban Infiltration Practices</t>
  </si>
  <si>
    <t>Urban Nutrient Management Plan</t>
  </si>
  <si>
    <t>Urban Shoreline Management</t>
  </si>
  <si>
    <t>Urban Shoreline Non-Vegetated</t>
  </si>
  <si>
    <t>Urban Shoreline Vegetated</t>
  </si>
  <si>
    <t>Urban stream restoration</t>
  </si>
  <si>
    <t>Urban Tree Canopy Planting</t>
  </si>
  <si>
    <t>Urban Vegetated Treatment Area</t>
  </si>
  <si>
    <t>Waste Storage Facility</t>
  </si>
  <si>
    <t>Waste Treatment - Horse</t>
  </si>
  <si>
    <t>Waste Treatment Lagoon</t>
  </si>
  <si>
    <t>Water Control Structure</t>
  </si>
  <si>
    <t>Watering Facility</t>
  </si>
  <si>
    <t>Wet Extended Detention</t>
  </si>
  <si>
    <t>Wet Ponds &amp; Wetlands</t>
  </si>
  <si>
    <t>Wetland Functional Gains - Enhanced</t>
  </si>
  <si>
    <t>Wetland Rehabilitation</t>
  </si>
  <si>
    <t>Windbreak/Shelterbelt Establishment</t>
  </si>
  <si>
    <t>Xcelerator</t>
  </si>
  <si>
    <t>Project Information Form</t>
  </si>
  <si>
    <t>Contract Draft Date:</t>
  </si>
  <si>
    <t>Requisition Number:</t>
  </si>
  <si>
    <t>Project Subrecipient Agreement Number:</t>
  </si>
  <si>
    <t>Subrecipient Data</t>
  </si>
  <si>
    <t>Mailing Address:</t>
  </si>
  <si>
    <t>City:</t>
  </si>
  <si>
    <t>State:</t>
  </si>
  <si>
    <t>Zip Code:</t>
  </si>
  <si>
    <t>Contact Phone #:</t>
  </si>
  <si>
    <t>Email:</t>
  </si>
  <si>
    <t>Organizational FID:</t>
  </si>
  <si>
    <t>UEI #</t>
  </si>
  <si>
    <t>Project Partners:</t>
  </si>
  <si>
    <t>Project Data</t>
  </si>
  <si>
    <t>Project Start Date:</t>
  </si>
  <si>
    <t>Initial Project End Date:</t>
  </si>
  <si>
    <t>Preaward Start:</t>
  </si>
  <si>
    <t>Project Watershed(s):</t>
  </si>
  <si>
    <t>Geographic Description or Location:</t>
  </si>
  <si>
    <t>To Be Determined</t>
  </si>
  <si>
    <t>Progress Report - Outputs and Deliverables (Form A1)</t>
  </si>
  <si>
    <t>Section 319(h) Nonpoint Source Implementation Project</t>
  </si>
  <si>
    <t>DEQ Subrecipient 
Agreement #:</t>
  </si>
  <si>
    <t>Date  Report Completed:</t>
  </si>
  <si>
    <t>[enter xx/xx/xxxx]</t>
  </si>
  <si>
    <t>Organization:</t>
  </si>
  <si>
    <t>Name &amp; Title of Individual Reporting:</t>
  </si>
  <si>
    <t>[Enter Name &amp; Title]</t>
  </si>
  <si>
    <t>Reporting Period:</t>
  </si>
  <si>
    <t>[enter xx/xx -xx/xx]</t>
  </si>
  <si>
    <t>Interim:</t>
  </si>
  <si>
    <r>
      <t xml:space="preserve">Quarterly Progress Summary: </t>
    </r>
    <r>
      <rPr>
        <sz val="10"/>
        <rFont val="Calibri"/>
        <family val="2"/>
        <scheme val="minor"/>
      </rPr>
      <t>Enter progress report data in the</t>
    </r>
    <r>
      <rPr>
        <u/>
        <sz val="10"/>
        <rFont val="Calibri"/>
        <family val="2"/>
        <scheme val="minor"/>
      </rPr>
      <t xml:space="preserve"> </t>
    </r>
    <r>
      <rPr>
        <b/>
        <u/>
        <sz val="10"/>
        <rFont val="Calibri"/>
        <family val="2"/>
        <scheme val="minor"/>
      </rPr>
      <t>yellow highlighted cells</t>
    </r>
    <r>
      <rPr>
        <b/>
        <sz val="10"/>
        <rFont val="Calibri"/>
        <family val="2"/>
        <scheme val="minor"/>
      </rPr>
      <t>.</t>
    </r>
    <r>
      <rPr>
        <sz val="10"/>
        <rFont val="Calibri"/>
        <family val="2"/>
        <scheme val="minor"/>
      </rPr>
      <t xml:space="preserve"> Under each applicable BMP listed below, provide a </t>
    </r>
    <r>
      <rPr>
        <b/>
        <sz val="10"/>
        <rFont val="Calibri"/>
        <family val="2"/>
        <scheme val="minor"/>
      </rPr>
      <t>short summary</t>
    </r>
    <r>
      <rPr>
        <sz val="10"/>
        <rFont val="Calibri"/>
        <family val="2"/>
        <scheme val="minor"/>
      </rPr>
      <t xml:space="preserve"> of major project accomplishments and challenges occuring during the reporting period </t>
    </r>
    <r>
      <rPr>
        <b/>
        <u/>
        <sz val="10"/>
        <rFont val="Calibri"/>
        <family val="2"/>
        <scheme val="minor"/>
      </rPr>
      <t>including challenges</t>
    </r>
    <r>
      <rPr>
        <sz val="10"/>
        <rFont val="Calibri"/>
        <family val="2"/>
        <scheme val="minor"/>
      </rPr>
      <t xml:space="preserve"> in maintaining progress on project implementation activities and steps being taken to ensure outputs are delievered and funding is spent. </t>
    </r>
    <r>
      <rPr>
        <b/>
        <sz val="10"/>
        <rFont val="Calibri"/>
        <family val="2"/>
        <scheme val="minor"/>
      </rPr>
      <t xml:space="preserve">
* Note:  </t>
    </r>
    <r>
      <rPr>
        <sz val="10"/>
        <rFont val="Calibri"/>
        <family val="2"/>
        <scheme val="minor"/>
      </rPr>
      <t xml:space="preserve">The "BMP Contracts Written" field represents the number of individual BMPs (or instance #s) signed up within a BMP Contract (e.g., 1 BMP Contract can include 2 instances of RB-1 for the same participant which would be reported as 2 "BMP Contracts Written"). </t>
    </r>
  </si>
  <si>
    <r>
      <t xml:space="preserve">Task 1: Agriculture: </t>
    </r>
    <r>
      <rPr>
        <i/>
        <sz val="10"/>
        <rFont val="Calibri"/>
        <family val="2"/>
        <scheme val="minor"/>
      </rPr>
      <t>[As described above, enter a short summary of accomplishments and challenges in maintaining progress on activities during the reporting period.]</t>
    </r>
  </si>
  <si>
    <t>Agriculture: Best Management Practice (BMP) Installation</t>
  </si>
  <si>
    <t>This Reporting Period</t>
  </si>
  <si>
    <t>Cumulative Totals to Date</t>
  </si>
  <si>
    <t xml:space="preserve">Cumulative Goals </t>
  </si>
  <si>
    <t># BMP Contracts Written*</t>
  </si>
  <si>
    <t># BMPs Completed</t>
  </si>
  <si>
    <t>Extent of BMPs Completed</t>
  </si>
  <si>
    <t>BMP Units of Extent Installed  (linear ft, acres, etc.)</t>
  </si>
  <si>
    <t>Cumulative Goal (# of BMPs)</t>
  </si>
  <si>
    <t>Percent of BMPs Completed</t>
  </si>
  <si>
    <t>Cumulative Goal (extent of BMPs)</t>
  </si>
  <si>
    <t>Percent of Extent Completed</t>
  </si>
  <si>
    <t>[enter #]</t>
  </si>
  <si>
    <t>[enter # of BMPs completed]</t>
  </si>
  <si>
    <t>[only enter the # value of the Extent of BMPs completed]</t>
  </si>
  <si>
    <t>[Enter BMP Units]</t>
  </si>
  <si>
    <t>[enter cumulative # of BMPs completed]</t>
  </si>
  <si>
    <t>[only enter the # value of the cumulative Extent of BMPs completed]</t>
  </si>
  <si>
    <r>
      <t xml:space="preserve">Task 2: Residential Septic: </t>
    </r>
    <r>
      <rPr>
        <i/>
        <sz val="10"/>
        <rFont val="Calibri"/>
        <family val="2"/>
        <scheme val="minor"/>
      </rPr>
      <t>[As described above, enter a short summary of accomplishments and challenges in maintaining progress on activities during the reporting period.]</t>
    </r>
  </si>
  <si>
    <t>Residential Septic: Best Management Practice (BMP) Installation</t>
  </si>
  <si>
    <t>Practice</t>
  </si>
  <si>
    <t>[Entery Quantity]</t>
  </si>
  <si>
    <t>Related Activities:</t>
  </si>
  <si>
    <t>Completion Date</t>
  </si>
  <si>
    <t>Develop Residential Septic Program Guidelines</t>
  </si>
  <si>
    <t>[enter comment]</t>
  </si>
  <si>
    <t>Update Residential Septic Program Guidelines</t>
  </si>
  <si>
    <r>
      <t xml:space="preserve">Task 3: Urban: </t>
    </r>
    <r>
      <rPr>
        <i/>
        <sz val="10"/>
        <rFont val="Calibri"/>
        <family val="2"/>
        <scheme val="minor"/>
      </rPr>
      <t>[As described above, enter a short summary of accomplishments and challenges in maintaining progress on activities during the reporting period.]</t>
    </r>
  </si>
  <si>
    <t>Urban: Best Management Practice (BMP) Installation</t>
  </si>
  <si>
    <t>[Enter quantity]</t>
  </si>
  <si>
    <t>[Other]</t>
  </si>
  <si>
    <r>
      <rPr>
        <b/>
        <i/>
        <sz val="10"/>
        <rFont val="Calibri"/>
        <family val="2"/>
        <scheme val="minor"/>
      </rPr>
      <t>Task 4: Pet Waste:</t>
    </r>
    <r>
      <rPr>
        <i/>
        <sz val="10"/>
        <rFont val="Calibri"/>
        <family val="2"/>
        <scheme val="minor"/>
      </rPr>
      <t xml:space="preserve"> [As described above, enter a short summary of accomplishments and challenges in maintaining progress on activities during the reporting period.]</t>
    </r>
  </si>
  <si>
    <t>Pet Waste: Best Management Practice (BMP) Installation</t>
  </si>
  <si>
    <r>
      <rPr>
        <b/>
        <i/>
        <sz val="10"/>
        <rFont val="Calibri"/>
        <family val="2"/>
        <scheme val="minor"/>
      </rPr>
      <t>Task 5: Education and Outreach:</t>
    </r>
    <r>
      <rPr>
        <i/>
        <sz val="10"/>
        <rFont val="Calibri"/>
        <family val="2"/>
        <scheme val="minor"/>
      </rPr>
      <t xml:space="preserve"> [As described above, enter a short summary of accomplishments and challenges in maintaining progress on activities during the reporting period.]</t>
    </r>
  </si>
  <si>
    <t>Education and Outreach Activities and Attendance</t>
  </si>
  <si>
    <t>Cumulative To Date</t>
  </si>
  <si>
    <t>Cumulative Goals</t>
  </si>
  <si>
    <t>Activity</t>
  </si>
  <si>
    <t>Completion Date(s)**</t>
  </si>
  <si>
    <t># Completed</t>
  </si>
  <si>
    <t>Activity Details</t>
  </si>
  <si>
    <t>Cumulative Goal (# of activities)</t>
  </si>
  <si>
    <t>Percent Complete</t>
  </si>
  <si>
    <t>[enter]</t>
  </si>
  <si>
    <t>Total Attendees at Outreach Events</t>
  </si>
  <si>
    <t>Outreach Materials (e.g., mailings, postcards, flyers, etc.)</t>
  </si>
  <si>
    <t xml:space="preserve">**Completion Date(s) for "This Reporting Period" reflect the date(s) the activity occurred within this reporting period, whereas the "Cumulative to Date" section reflects all date(s) the activity occurred in all reporting periods including this report. </t>
  </si>
  <si>
    <r>
      <rPr>
        <b/>
        <i/>
        <sz val="10"/>
        <rFont val="Calibri"/>
        <family val="2"/>
        <scheme val="minor"/>
      </rPr>
      <t>Task 6: Water Quality Monitoring:</t>
    </r>
    <r>
      <rPr>
        <i/>
        <sz val="10"/>
        <rFont val="Calibri"/>
        <family val="2"/>
        <scheme val="minor"/>
      </rPr>
      <t xml:space="preserve"> [As described above, enter a short summary of accomplishments and challenges in maintaining progress on activities during the reporting period.]</t>
    </r>
  </si>
  <si>
    <t>Completion Date(s)</t>
  </si>
  <si>
    <t xml:space="preserve">[Monitoring Activity] </t>
  </si>
  <si>
    <t xml:space="preserve">Submit all water quality monitoring data to EPA’s Water Quality Exchange (WQX) OR for data collected within Chesapeake Bay and its tributaries, data may be submitted by uploading to the Chesapeake Monitoring Cooperatives’ (CMC) Chesapeake Data Explorer.  </t>
  </si>
  <si>
    <t>Task 7: Administrative, Reporting, and Meeting Requirements</t>
  </si>
  <si>
    <t>Subrecipient Agreement Period</t>
  </si>
  <si>
    <t>Subrecipient</t>
  </si>
  <si>
    <t>DEQ &amp; All Subrecipients</t>
  </si>
  <si>
    <t>Submit Reports: 15th of the month following the end of a calendar quarter. Final due within 30 days after the end date of the contract.</t>
  </si>
  <si>
    <t>2021 Q1</t>
  </si>
  <si>
    <t>2021 Q2</t>
  </si>
  <si>
    <t>2021 Q3</t>
  </si>
  <si>
    <t>2024 Q3</t>
  </si>
  <si>
    <t>2024 Q4</t>
  </si>
  <si>
    <t>2025 Q1</t>
  </si>
  <si>
    <t>2025 Q2</t>
  </si>
  <si>
    <t>2025 Q3</t>
  </si>
  <si>
    <t>2025 Q4</t>
  </si>
  <si>
    <t>2026 Q1</t>
  </si>
  <si>
    <t>2026 Q2</t>
  </si>
  <si>
    <t>2026 Q3</t>
  </si>
  <si>
    <t>2026 Q4</t>
  </si>
  <si>
    <t>2027 Q1</t>
  </si>
  <si>
    <t>2027 Q2</t>
  </si>
  <si>
    <t xml:space="preserve"> 2027 Q3 and Final Report</t>
  </si>
  <si>
    <t>COMMONWEALTH OF VIRGINIA - Department of Environmental Quality</t>
  </si>
  <si>
    <t>Form B1</t>
  </si>
  <si>
    <t>319 Nonpoint Source Pollution Implementation Subrecipient Agreement</t>
  </si>
  <si>
    <t>DEQ Subrecipient Agreement PO #</t>
  </si>
  <si>
    <t>Form B1 - Project Financial Report Form</t>
  </si>
  <si>
    <t>UEI #:</t>
  </si>
  <si>
    <t>Percent Spent</t>
  </si>
  <si>
    <t>Days Remaining</t>
  </si>
  <si>
    <t xml:space="preserve">     </t>
  </si>
  <si>
    <t>Phone #:</t>
  </si>
  <si>
    <t>Project POC:</t>
  </si>
  <si>
    <t>Email address:</t>
  </si>
  <si>
    <t>Contracting POC:</t>
  </si>
  <si>
    <t>Mailing Address</t>
  </si>
  <si>
    <t>[Mailing and Physical Address] [City or County] [State] [Zip+4]</t>
  </si>
  <si>
    <t>Subreipient Agreement Period:</t>
  </si>
  <si>
    <t>to</t>
  </si>
  <si>
    <t>Start Date:</t>
  </si>
  <si>
    <t>[list start date]</t>
  </si>
  <si>
    <t>End Date:</t>
  </si>
  <si>
    <t>[List end date of period]</t>
  </si>
  <si>
    <t>___ Yes     ___ No</t>
  </si>
  <si>
    <t xml:space="preserve">Updates to project/contact information (e.g., POC, address, email, etc.)? If yes, then modify and highlight changed cells above. </t>
  </si>
  <si>
    <t>Budget includes Indirect Costs?</t>
  </si>
  <si>
    <t>Current Rate:</t>
  </si>
  <si>
    <t>Agreement Dates:</t>
  </si>
  <si>
    <t>This Attachment B includes an Upfront Payment Request (copy of completed B2 -  Upfront Payment Request Form is attached)</t>
  </si>
  <si>
    <r>
      <t xml:space="preserve">Financial Narrative Overview: </t>
    </r>
    <r>
      <rPr>
        <sz val="10"/>
        <color theme="1"/>
        <rFont val="Calibri"/>
        <family val="2"/>
        <scheme val="minor"/>
      </rPr>
      <t xml:space="preserve">This information should be an expanded description of the requested reimbursement including the details of inputs used in the calculations that result in the reimbursement amount.   These details help support and justify requested reimbursement, and align with the provided support documentation (receipts, invoices, etc.). </t>
    </r>
    <r>
      <rPr>
        <b/>
        <sz val="10"/>
        <color theme="1"/>
        <rFont val="Calibri"/>
        <family val="2"/>
        <scheme val="minor"/>
      </rPr>
      <t xml:space="preserve">Note: </t>
    </r>
    <r>
      <rPr>
        <sz val="10"/>
        <color theme="1"/>
        <rFont val="Calibri"/>
        <family val="2"/>
        <scheme val="minor"/>
      </rPr>
      <t xml:space="preserve">If not provided here then check the box below. </t>
    </r>
  </si>
  <si>
    <r>
      <t xml:space="preserve">Check this box if Financial Narrative Information will be provided in </t>
    </r>
    <r>
      <rPr>
        <b/>
        <sz val="10"/>
        <color theme="1"/>
        <rFont val="Calibri"/>
        <family val="2"/>
        <scheme val="minor"/>
      </rPr>
      <t>alternative/optional</t>
    </r>
    <r>
      <rPr>
        <sz val="10"/>
        <color theme="1"/>
        <rFont val="Calibri"/>
        <family val="2"/>
        <scheme val="minor"/>
      </rPr>
      <t xml:space="preserve"> </t>
    </r>
    <r>
      <rPr>
        <b/>
        <sz val="10"/>
        <color theme="1"/>
        <rFont val="Calibri"/>
        <family val="2"/>
        <scheme val="minor"/>
      </rPr>
      <t xml:space="preserve">forms or documents </t>
    </r>
    <r>
      <rPr>
        <sz val="10"/>
        <color theme="1"/>
        <rFont val="Calibri"/>
        <family val="2"/>
        <scheme val="minor"/>
      </rPr>
      <t>(please specify file name/information below)</t>
    </r>
    <r>
      <rPr>
        <b/>
        <sz val="10"/>
        <color theme="1"/>
        <rFont val="Calibri"/>
        <family val="2"/>
        <scheme val="minor"/>
      </rPr>
      <t>.</t>
    </r>
  </si>
  <si>
    <t>Current</t>
  </si>
  <si>
    <t>Cumulative</t>
  </si>
  <si>
    <t xml:space="preserve">Unexpended </t>
  </si>
  <si>
    <t>Provide a detailed description of all 319h expenditures, by budget category; include inputs used in calculation to result in the total expenditure:</t>
  </si>
  <si>
    <t>DEQ Funds (Federal 319H)</t>
  </si>
  <si>
    <t>Budget</t>
  </si>
  <si>
    <t>Expenditures</t>
  </si>
  <si>
    <t xml:space="preserve">Project Balance </t>
  </si>
  <si>
    <t xml:space="preserve"> Minimum information includes the following, and is backed up by support documentation (receipts, invoices, etc.):</t>
  </si>
  <si>
    <t>[Enter $ amount]</t>
  </si>
  <si>
    <t>[enter  319(h) current expenditure narrative]</t>
  </si>
  <si>
    <r>
      <rPr>
        <b/>
        <u/>
        <sz val="10"/>
        <color theme="1"/>
        <rFont val="Calibri"/>
        <family val="2"/>
        <scheme val="minor"/>
      </rPr>
      <t>Personnel:</t>
    </r>
    <r>
      <rPr>
        <b/>
        <sz val="10"/>
        <color theme="1"/>
        <rFont val="Calibri"/>
        <family val="2"/>
        <scheme val="minor"/>
      </rPr>
      <t xml:space="preserve"> </t>
    </r>
    <r>
      <rPr>
        <sz val="10"/>
        <color theme="1"/>
        <rFont val="Calibri"/>
        <family val="2"/>
        <scheme val="minor"/>
      </rPr>
      <t>Employee name, title/position, hourly rate, number of hours worked, and total expenditures.</t>
    </r>
  </si>
  <si>
    <r>
      <t>Fringe/Benefits</t>
    </r>
    <r>
      <rPr>
        <sz val="10"/>
        <color theme="1"/>
        <rFont val="Calibri"/>
        <family val="2"/>
        <scheme val="minor"/>
      </rPr>
      <t>: % fringe rate, describe coverage (e.g., health insurance, unemployment insurance, taxes, etc.)</t>
    </r>
    <r>
      <rPr>
        <b/>
        <u/>
        <sz val="10"/>
        <color theme="1"/>
        <rFont val="Calibri"/>
        <family val="2"/>
        <scheme val="minor"/>
      </rPr>
      <t>.</t>
    </r>
  </si>
  <si>
    <t>(TA) Travel</t>
  </si>
  <si>
    <r>
      <t>Travel</t>
    </r>
    <r>
      <rPr>
        <sz val="10"/>
        <color theme="1"/>
        <rFont val="Calibri"/>
        <family val="2"/>
        <scheme val="minor"/>
      </rPr>
      <t>: Mileage (# of miles @ $0.xx mileage rate), Lodging (nightly rate x # of nights), Meals (per diem x # of meals)</t>
    </r>
    <r>
      <rPr>
        <b/>
        <u/>
        <sz val="10"/>
        <color theme="1"/>
        <rFont val="Calibri"/>
        <family val="2"/>
        <scheme val="minor"/>
      </rPr>
      <t>.</t>
    </r>
  </si>
  <si>
    <t xml:space="preserve">(TA) Supplies </t>
  </si>
  <si>
    <r>
      <t>Supplies</t>
    </r>
    <r>
      <rPr>
        <sz val="10"/>
        <color theme="1"/>
        <rFont val="Calibri"/>
        <family val="2"/>
        <scheme val="minor"/>
      </rPr>
      <t>: List vendor/supplier and describe supplies purchased.</t>
    </r>
  </si>
  <si>
    <r>
      <t>Contractual</t>
    </r>
    <r>
      <rPr>
        <sz val="10"/>
        <color theme="1"/>
        <rFont val="Calibri"/>
        <family val="2"/>
        <scheme val="minor"/>
      </rPr>
      <t>: Non-construction contractors, consultants, name of organization, info re work completed (hours, rate), etc.</t>
    </r>
  </si>
  <si>
    <r>
      <t>Other Direct</t>
    </r>
    <r>
      <rPr>
        <sz val="10"/>
        <color theme="1"/>
        <rFont val="Calibri"/>
        <family val="2"/>
        <scheme val="minor"/>
      </rPr>
      <t xml:space="preserve">: Expenses or service provided, list vendor/sub-award, events, info re work completed (hours, rate), etc. </t>
    </r>
  </si>
  <si>
    <t>*(BMP) Construction-Agriculture</t>
  </si>
  <si>
    <r>
      <t>BMP Construction</t>
    </r>
    <r>
      <rPr>
        <sz val="10"/>
        <color theme="1"/>
        <rFont val="Calibri"/>
        <family val="2"/>
        <scheme val="minor"/>
      </rPr>
      <t>: BMP code, BMP instance number, $ of BMP.</t>
    </r>
  </si>
  <si>
    <t>*(BMP) Construction-Septic</t>
  </si>
  <si>
    <t>*(BMP) Construction-Urban</t>
  </si>
  <si>
    <t>*(BMP) Construction-Pet Waste</t>
  </si>
  <si>
    <r>
      <rPr>
        <b/>
        <u/>
        <sz val="10"/>
        <color theme="1"/>
        <rFont val="Calibri"/>
        <family val="2"/>
        <scheme val="minor"/>
      </rPr>
      <t xml:space="preserve">Indirect: </t>
    </r>
    <r>
      <rPr>
        <sz val="10"/>
        <color theme="1"/>
        <rFont val="Calibri"/>
        <family val="2"/>
        <scheme val="minor"/>
      </rPr>
      <t>If applicable, indirect cost rate applied and amount used in the calculation from current expenditures.</t>
    </r>
  </si>
  <si>
    <t>Total Reimbursement Request:</t>
  </si>
  <si>
    <t>[Add comments or notes as needed]</t>
  </si>
  <si>
    <t>Total Upfront Payment Request (from B2):</t>
  </si>
  <si>
    <t>Total  Payment Request:</t>
  </si>
  <si>
    <t>Authorized Signature:</t>
  </si>
  <si>
    <t>Date:</t>
  </si>
  <si>
    <t>This is a REVISED Form B1; The content replaces the version of the Form B1 previously submitted for report period.</t>
  </si>
  <si>
    <t>As an authorized represenative of the above referenced Organization, I certify that the funds requested above are accurate to the best of my ability. I understand that financial documentation to meet federal and state reporting requirements must be kept for five years after the terms of this agreement. I also certify that if this payment request includes an Upfront Payment Request, that the BMPs have been certified as complete and any funds in excess of actual payments made to the participant will either be returned to DEQ or credited towards future expenditures for this agreement. The Attachment B should be signed and dated each time is is submitted or revised.</t>
  </si>
  <si>
    <t>OTHER Funds (Cost-share or Match for non-SWCDs only)</t>
  </si>
  <si>
    <t>Provide a detailed description of all match expenditures, by budget category; include inputs used in calculation to result in the total expenditure:</t>
  </si>
  <si>
    <t xml:space="preserve">Other Funding Balance </t>
  </si>
  <si>
    <t>[enter current match expenditures narrative]</t>
  </si>
  <si>
    <r>
      <rPr>
        <b/>
        <u/>
        <sz val="10"/>
        <color theme="1"/>
        <rFont val="Calibri"/>
        <family val="2"/>
        <scheme val="minor"/>
      </rPr>
      <t>Personnel:</t>
    </r>
    <r>
      <rPr>
        <b/>
        <sz val="10"/>
        <color theme="1"/>
        <rFont val="Calibri"/>
        <family val="2"/>
        <scheme val="minor"/>
      </rPr>
      <t xml:space="preserve"> </t>
    </r>
    <r>
      <rPr>
        <sz val="10"/>
        <color theme="1"/>
        <rFont val="Calibri"/>
        <family val="2"/>
        <scheme val="minor"/>
      </rPr>
      <t>Employee name, title/position, hourly rate, number of hours worked, and total expenditures</t>
    </r>
  </si>
  <si>
    <r>
      <t>Fringe/Benefits</t>
    </r>
    <r>
      <rPr>
        <sz val="10"/>
        <color theme="1"/>
        <rFont val="Calibri"/>
        <family val="2"/>
        <scheme val="minor"/>
      </rPr>
      <t>: % fringe rate, describe coverage (e.g., health insurance, unemployment insurance, taxes, etc.)</t>
    </r>
  </si>
  <si>
    <r>
      <t>Travel</t>
    </r>
    <r>
      <rPr>
        <sz val="10"/>
        <color theme="1"/>
        <rFont val="Calibri"/>
        <family val="2"/>
        <scheme val="minor"/>
      </rPr>
      <t>: Mileage (# of miles @ $0.xx mileage rate), Lodging (nightly rate x # of nights), Meals (per diem x # of meals)</t>
    </r>
  </si>
  <si>
    <t>Indirect</t>
  </si>
  <si>
    <t xml:space="preserve">* Note: Construction funds for this agreement can only be used to pay for cost-share (CS) of BMP installation and can not be shifted to another category to pay for expenses related to technical assistance. </t>
  </si>
  <si>
    <t>Summary of Allocated/Unallocated Funds</t>
  </si>
  <si>
    <t>Funding Source**</t>
  </si>
  <si>
    <r>
      <t xml:space="preserve">BMP $ Allocated </t>
    </r>
    <r>
      <rPr>
        <b/>
        <i/>
        <sz val="10"/>
        <rFont val="Calibri"/>
        <family val="2"/>
        <scheme val="minor"/>
      </rPr>
      <t>(contracted but not completed)***</t>
    </r>
  </si>
  <si>
    <t>BMP $ Completed and Paid</t>
  </si>
  <si>
    <r>
      <t xml:space="preserve">BMP $ Allocated </t>
    </r>
    <r>
      <rPr>
        <b/>
        <i/>
        <sz val="10"/>
        <rFont val="Calibri"/>
        <family val="2"/>
        <scheme val="minor"/>
      </rPr>
      <t>(contracted but not completed)**</t>
    </r>
  </si>
  <si>
    <r>
      <t>BMP $ Unallocated</t>
    </r>
    <r>
      <rPr>
        <b/>
        <i/>
        <sz val="10"/>
        <rFont val="Calibri"/>
        <family val="2"/>
        <scheme val="minor"/>
      </rPr>
      <t xml:space="preserve"> 
(not obligated nor contracted)</t>
    </r>
  </si>
  <si>
    <t>Total $ Amt Completed &amp; Paid</t>
  </si>
  <si>
    <t xml:space="preserve"> 319(h) $: Ag</t>
  </si>
  <si>
    <t>Other Funding $: Ag</t>
  </si>
  <si>
    <t xml:space="preserve"> 319(h) $: Septic</t>
  </si>
  <si>
    <t>Other Funding $: Septic</t>
  </si>
  <si>
    <t xml:space="preserve"> 319(h) $: Urban</t>
  </si>
  <si>
    <t>Other Funding $: Urban</t>
  </si>
  <si>
    <t xml:space="preserve"> 319(h) $: Pet Waste</t>
  </si>
  <si>
    <t>Other Funding $: Pet Waste</t>
  </si>
  <si>
    <t>** Other funding involves cost-share or other sources (e.g., match for non-SWCDs).</t>
  </si>
  <si>
    <t>*** BMP $ Allocated = Current Allocated Amount - Allocated Amount of Paid BMPs.</t>
  </si>
  <si>
    <t>COMMONWEALTH OF VIRGINIA - DEPARTMENT OF ENVIRONMENTAL QUALITY</t>
  </si>
  <si>
    <t>319 Nonpoint Source Pollution Implementation Grant</t>
  </si>
  <si>
    <t>Form B2 - BMP UPFRONT PAYMENT (UPR) REQUEST AND TRACKING  FORM</t>
  </si>
  <si>
    <r>
      <t xml:space="preserve">An </t>
    </r>
    <r>
      <rPr>
        <u/>
        <sz val="10"/>
        <rFont val="Arial"/>
        <family val="2"/>
      </rPr>
      <t>Upfront Payment Request</t>
    </r>
    <r>
      <rPr>
        <sz val="10"/>
        <rFont val="Arial"/>
        <family val="2"/>
      </rPr>
      <t xml:space="preserve"> (UPR) is a request for payment from DEQ for completed BMPs when a District has not yet made payment to a participant. An UPR can be requested for BMPs that have been technically certified by a District as "Complete - Not Paid," but for which Districts do not have sufficient funds to pay the participant. All requests must be accompanied by a signed Attachment B and required documentation. Backup documentation for an UPR includes: signed BMP contracts I, II and III (minus payment information) and a printout from the DCR Tracking Program from the tab "Contract/Instance/General." Upon receipt of funds from DEQ, Districts must pay participants within a 3-5 day period and provide DEQ with proof of payment via a financial narrative and a final copy of part III of the BMP contract that includes payment amount, payment date and check number. Any UPR funds received that are not used to pay a participant must be documented and credited towards the next reimbursement request or returned to DEQ. </t>
    </r>
  </si>
  <si>
    <t>Report Period:</t>
  </si>
  <si>
    <t>Filled out by Soil and Water Conservation District</t>
  </si>
  <si>
    <t>DEQ Staff Use Only</t>
  </si>
  <si>
    <t>Select Type of BMP Construction funds</t>
  </si>
  <si>
    <t>BMP Name &amp; Specification #</t>
  </si>
  <si>
    <t>BMP Instance #</t>
  </si>
  <si>
    <t>Tracking Program Contract #</t>
  </si>
  <si>
    <t>BMP Certification Date</t>
  </si>
  <si>
    <t>Date of UPR Request</t>
  </si>
  <si>
    <t>Amount of Upfront Payment</t>
  </si>
  <si>
    <t>District Comments</t>
  </si>
  <si>
    <t>BMP Payment Amount</t>
  </si>
  <si>
    <t>BMP Payment Date</t>
  </si>
  <si>
    <t>DEQ Comment</t>
  </si>
  <si>
    <t>Total Upfront Payment Request</t>
  </si>
  <si>
    <t>Total BMP Payment</t>
  </si>
  <si>
    <t>Tab 5: Milestone Table and Timeline</t>
  </si>
  <si>
    <t>DEQ Subrecipient Agreement #</t>
  </si>
  <si>
    <t>Contact Person:</t>
  </si>
  <si>
    <t>Date Range</t>
  </si>
  <si>
    <t>Totals to Date</t>
  </si>
  <si>
    <t>319h Balance</t>
  </si>
  <si>
    <t>Project Match</t>
  </si>
  <si>
    <t>Cumulative Match</t>
  </si>
  <si>
    <t>MATCH Funds</t>
  </si>
  <si>
    <t xml:space="preserve">Match Balance </t>
  </si>
  <si>
    <t>Personnel</t>
  </si>
  <si>
    <t>Fringe</t>
  </si>
  <si>
    <t>Travel</t>
  </si>
  <si>
    <t>Supplies</t>
  </si>
  <si>
    <t>Contractual</t>
  </si>
  <si>
    <t>Other Direct</t>
  </si>
  <si>
    <t>Match Balance</t>
  </si>
  <si>
    <t>FOR DEQ PURPOSES ONLY:</t>
  </si>
  <si>
    <t>Element/Project</t>
  </si>
  <si>
    <t>BUDGET</t>
  </si>
  <si>
    <t>Total Expenditures</t>
  </si>
  <si>
    <t>Unexpeded Balance</t>
  </si>
  <si>
    <t>W9: External File: Intentionally Left Blank</t>
  </si>
  <si>
    <t>PAYMENT AUTHORIZATION FORM</t>
  </si>
  <si>
    <t>M E M O R A N D U M</t>
  </si>
  <si>
    <r>
      <t>D</t>
    </r>
    <r>
      <rPr>
        <b/>
        <sz val="12"/>
        <color theme="1"/>
        <rFont val="Arial Narrow"/>
        <family val="2"/>
      </rPr>
      <t xml:space="preserve">EPARTMENT  OF  </t>
    </r>
    <r>
      <rPr>
        <b/>
        <sz val="20"/>
        <color theme="1"/>
        <rFont val="Arial Narrow"/>
        <family val="2"/>
      </rPr>
      <t>E</t>
    </r>
    <r>
      <rPr>
        <b/>
        <sz val="12"/>
        <color theme="1"/>
        <rFont val="Arial Narrow"/>
        <family val="2"/>
      </rPr>
      <t xml:space="preserve">NVIRONMENTAL  </t>
    </r>
    <r>
      <rPr>
        <b/>
        <sz val="20"/>
        <color theme="1"/>
        <rFont val="Arial Narrow"/>
        <family val="2"/>
      </rPr>
      <t>Q</t>
    </r>
    <r>
      <rPr>
        <b/>
        <sz val="12"/>
        <color theme="1"/>
        <rFont val="Arial Narrow"/>
        <family val="2"/>
      </rPr>
      <t>UALITY</t>
    </r>
  </si>
  <si>
    <t>Street Address:</t>
  </si>
  <si>
    <t>Mail:</t>
  </si>
  <si>
    <t>1111 E. Main Street</t>
  </si>
  <si>
    <t>P.O. Box 1105</t>
  </si>
  <si>
    <t>Richmond, VA  23219</t>
  </si>
  <si>
    <t>Richmond, VA  23218</t>
  </si>
  <si>
    <t>SUBJECT: Request for Payment</t>
  </si>
  <si>
    <t>Subrecipient Agreement:</t>
  </si>
  <si>
    <t>deqapinvoices@deq.virginia.gov</t>
  </si>
  <si>
    <t>Justin Williams, Director, Office of Watershed and Local Government Assistance Programs</t>
  </si>
  <si>
    <t>CC:</t>
  </si>
  <si>
    <t>[Name], NPS Coordinator, region; [Name], DCR, CDC; npsgrants@deq.virginia.gov</t>
  </si>
  <si>
    <t>PAF #</t>
  </si>
  <si>
    <t>Invoice #</t>
  </si>
  <si>
    <t>Effective Dates of Subrecipient Agreement:</t>
  </si>
  <si>
    <t>No Reimbursement/No Match Reported</t>
  </si>
  <si>
    <t xml:space="preserve">Match Only Reported No Reimbusement </t>
  </si>
  <si>
    <t>Reimbursement Summary</t>
  </si>
  <si>
    <t>Total Amount of 319H Grant =</t>
  </si>
  <si>
    <t>Amount Paid Prior to this Payment =</t>
  </si>
  <si>
    <t>Amount this Payment =</t>
  </si>
  <si>
    <t>Amount Paid Including this Payment =</t>
  </si>
  <si>
    <t>Grant Balance =</t>
  </si>
  <si>
    <r>
      <t xml:space="preserve">Reimbursement Request in Accordance with Line Item Budget:  </t>
    </r>
    <r>
      <rPr>
        <u/>
        <sz val="11"/>
        <color theme="1"/>
        <rFont val="Arial Narrow"/>
        <family val="2"/>
      </rPr>
      <t xml:space="preserve">  X   </t>
    </r>
    <r>
      <rPr>
        <sz val="11"/>
        <color theme="1"/>
        <rFont val="Arial Narrow"/>
        <family val="2"/>
      </rPr>
      <t xml:space="preserve"> Yes  </t>
    </r>
    <r>
      <rPr>
        <u/>
        <sz val="11"/>
        <color theme="1"/>
        <rFont val="Arial Narrow"/>
        <family val="2"/>
      </rPr>
      <t xml:space="preserve">       </t>
    </r>
    <r>
      <rPr>
        <sz val="11"/>
        <color theme="1"/>
        <rFont val="Arial Narrow"/>
        <family val="2"/>
      </rPr>
      <t xml:space="preserve"> No</t>
    </r>
  </si>
  <si>
    <r>
      <t xml:space="preserve">Quarterly Status Report Approved:  </t>
    </r>
    <r>
      <rPr>
        <u/>
        <sz val="11"/>
        <color theme="1"/>
        <rFont val="Arial Narrow"/>
        <family val="2"/>
      </rPr>
      <t xml:space="preserve">    X   </t>
    </r>
    <r>
      <rPr>
        <sz val="11"/>
        <color theme="1"/>
        <rFont val="Arial Narrow"/>
        <family val="2"/>
      </rPr>
      <t xml:space="preserve"> Yes   </t>
    </r>
    <r>
      <rPr>
        <u/>
        <sz val="11"/>
        <color theme="1"/>
        <rFont val="Arial Narrow"/>
        <family val="2"/>
      </rPr>
      <t xml:space="preserve">        </t>
    </r>
    <r>
      <rPr>
        <sz val="11"/>
        <color theme="1"/>
        <rFont val="Arial Narrow"/>
        <family val="2"/>
      </rPr>
      <t xml:space="preserve"> No</t>
    </r>
  </si>
  <si>
    <r>
      <t xml:space="preserve">Reimbursement Request:  </t>
    </r>
    <r>
      <rPr>
        <u/>
        <sz val="11"/>
        <color theme="1"/>
        <rFont val="Arial Narrow"/>
        <family val="2"/>
      </rPr>
      <t xml:space="preserve">   X    </t>
    </r>
    <r>
      <rPr>
        <sz val="11"/>
        <color theme="1"/>
        <rFont val="Arial Narrow"/>
        <family val="2"/>
      </rPr>
      <t xml:space="preserve"> Approved    </t>
    </r>
    <r>
      <rPr>
        <u/>
        <sz val="11"/>
        <color theme="1"/>
        <rFont val="Arial Narrow"/>
        <family val="2"/>
      </rPr>
      <t xml:space="preserve">        </t>
    </r>
    <r>
      <rPr>
        <sz val="11"/>
        <color theme="1"/>
        <rFont val="Arial Narrow"/>
        <family val="2"/>
      </rPr>
      <t xml:space="preserve"> Disapproved</t>
    </r>
  </si>
  <si>
    <t>By: ___________________________</t>
  </si>
  <si>
    <t xml:space="preserve">                 Grant Manager</t>
  </si>
  <si>
    <t>From Federal Section 319(h):</t>
  </si>
  <si>
    <t xml:space="preserve">Amount: </t>
  </si>
  <si>
    <t xml:space="preserve">Cost Code: </t>
  </si>
  <si>
    <t>612</t>
  </si>
  <si>
    <t>1000</t>
  </si>
  <si>
    <t xml:space="preserve">Program: </t>
  </si>
  <si>
    <t>5150200</t>
  </si>
  <si>
    <t>Object:</t>
  </si>
  <si>
    <t>1441</t>
  </si>
  <si>
    <t>Project:</t>
  </si>
  <si>
    <t>61610</t>
  </si>
  <si>
    <t>Transcode:</t>
  </si>
  <si>
    <t>Task/Phase:</t>
  </si>
  <si>
    <t>11/00</t>
  </si>
  <si>
    <t>1.0 DF HUC12</t>
  </si>
  <si>
    <t>Target Pollutant</t>
  </si>
  <si>
    <t>Delivery Factor:</t>
  </si>
  <si>
    <t>[Select Target Pollutant]</t>
  </si>
  <si>
    <t>DF_ALL</t>
  </si>
  <si>
    <t>N</t>
  </si>
  <si>
    <t>P</t>
  </si>
  <si>
    <t>z_other</t>
  </si>
  <si>
    <t>Pollutant Type</t>
  </si>
  <si>
    <t>N &amp; P</t>
  </si>
  <si>
    <r>
      <t>Type of Partner</t>
    </r>
    <r>
      <rPr>
        <b/>
        <sz val="11"/>
        <color rgb="FFFF0000"/>
        <rFont val="Calibri"/>
        <family val="2"/>
      </rPr>
      <t xml:space="preserve"> EXAMPLE</t>
    </r>
  </si>
  <si>
    <t>$XX,XXX</t>
  </si>
  <si>
    <t>Project design and permitting lead</t>
  </si>
  <si>
    <t>Cardinal Design &amp; Engineering Services, Inc.</t>
  </si>
  <si>
    <t>Nitrogen</t>
  </si>
  <si>
    <t>Phosphorus</t>
  </si>
  <si>
    <t>[Select Delivery Factor]</t>
  </si>
  <si>
    <t>Proposed Target Pollutant</t>
  </si>
  <si>
    <r>
      <t xml:space="preserve">Proposed Target Pollutant: </t>
    </r>
    <r>
      <rPr>
        <i/>
        <sz val="10"/>
        <rFont val="Calibri"/>
        <family val="2"/>
        <scheme val="minor"/>
      </rPr>
      <t xml:space="preserve"> Select the target pollutant (either Nitrogen or Phosphorus) proposed for the activity.  </t>
    </r>
  </si>
  <si>
    <t>Proposed Target Pollutant:</t>
  </si>
  <si>
    <t>Applicable Delivery Factor</t>
  </si>
  <si>
    <t>Tabulation Results (Including 3% Discount Rate)</t>
  </si>
  <si>
    <t xml:space="preserve">Annual Total Target Pollutant Removed (lbs) </t>
  </si>
  <si>
    <r>
      <rPr>
        <b/>
        <i/>
        <sz val="10"/>
        <rFont val="Calibri"/>
        <family val="2"/>
        <scheme val="minor"/>
      </rPr>
      <t>Description</t>
    </r>
    <r>
      <rPr>
        <i/>
        <sz val="10"/>
        <rFont val="Calibri"/>
        <family val="2"/>
        <scheme val="minor"/>
      </rPr>
      <t xml:space="preserve">: This tab should be used to provide the calculations for each activities proposed outcome payment based upon the amount of pollutant removed and cost of pollutant. </t>
    </r>
  </si>
  <si>
    <r>
      <rPr>
        <b/>
        <i/>
        <sz val="10"/>
        <rFont val="Calibri"/>
        <family val="2"/>
        <scheme val="minor"/>
      </rPr>
      <t>Watershed HUC (8-Digit Code)</t>
    </r>
    <r>
      <rPr>
        <i/>
        <sz val="10"/>
        <rFont val="Calibri"/>
        <family val="2"/>
        <scheme val="minor"/>
      </rPr>
      <t>: Indicates the watershed HUC 8-digit code where the Type of BMP will be installed.</t>
    </r>
  </si>
  <si>
    <r>
      <t xml:space="preserve">Locally Impaired Waterway: </t>
    </r>
    <r>
      <rPr>
        <i/>
        <sz val="10"/>
        <rFont val="Calibri"/>
        <family val="2"/>
        <scheme val="minor"/>
      </rPr>
      <t>Select yes or no if waterway is classified as impaired, as identified in the RFA Appendix B and/or in the linked DEQ mapping tool.</t>
    </r>
  </si>
  <si>
    <t xml:space="preserve">Over 30 years of experience designing complex and innovative technologies for pollution reduction projects in the Commonwealth of Virginia and across the county including the design and installation of the proposeda activity. Our high-qualified staff includes numerous P.E.’s licensed in Virginia to support all necessary permitting requirements of the proposed project. </t>
  </si>
  <si>
    <t>Delivered Price Per Pound (USD)</t>
  </si>
  <si>
    <t>Annual Price of Removal (USD)</t>
  </si>
  <si>
    <t>Total Requested Outcomes Payment (USD):</t>
  </si>
  <si>
    <t>Other (specify in next column)</t>
  </si>
  <si>
    <t>Other Activity Category</t>
  </si>
  <si>
    <t>Activity Location 
(Address or Lat/Long)</t>
  </si>
  <si>
    <r>
      <t>Other Activity Category:</t>
    </r>
    <r>
      <rPr>
        <i/>
        <sz val="10"/>
        <rFont val="Calibri"/>
        <family val="2"/>
        <scheme val="minor"/>
      </rPr>
      <t xml:space="preserve"> If you selected "Other" in the "Activity Category" column then use this cell to enter the applicable Activity Category information. If not proposing an Other Activity Category, then select Not Applicable (N/A).</t>
    </r>
  </si>
  <si>
    <t>[Enter Other Activity Category]</t>
  </si>
  <si>
    <t>Annual</t>
  </si>
  <si>
    <r>
      <t xml:space="preserve">Activity Category: </t>
    </r>
    <r>
      <rPr>
        <i/>
        <sz val="10"/>
        <rFont val="Calibri"/>
        <family val="2"/>
        <scheme val="minor"/>
      </rPr>
      <t>Select the type of activity per the options in the dropdown menu. If "Other," then clarify in the "Other Activity Category" column.</t>
    </r>
  </si>
  <si>
    <t>Watershed HUC 
(8-Digit Code)</t>
  </si>
  <si>
    <t>Ag and Urban</t>
  </si>
  <si>
    <t>Application TOTAL</t>
  </si>
  <si>
    <t>Source</t>
  </si>
  <si>
    <t>BMP ID</t>
  </si>
  <si>
    <t>NPS List</t>
  </si>
  <si>
    <t>BMP Warehouse</t>
  </si>
  <si>
    <t>Permanent Long Term Vegetative Cover on Cropland</t>
  </si>
  <si>
    <t>Rainwater Harvesting</t>
  </si>
  <si>
    <t>Reduce improper disposal of grass clippings and trash</t>
  </si>
  <si>
    <t>Small Scale Manure Composting for Equine Operations - Static Systems</t>
  </si>
  <si>
    <t>Total Requested Payment for Removal (USD)</t>
  </si>
  <si>
    <t>Lifetime Delivered Price per Pound (USD):</t>
  </si>
  <si>
    <t>Perpetual Delivered Price Per Pound (USD)</t>
  </si>
  <si>
    <t>Lifetime Delivered Price Per Pound (USD)</t>
  </si>
  <si>
    <t>Year of lbs Removed (Amount and Cost)</t>
  </si>
  <si>
    <t>Lbs Removed (Amount and Cost)</t>
  </si>
  <si>
    <t>Present Value of Pollutant Removed after Delivery Factor (lbs)</t>
  </si>
  <si>
    <t>Net Present Value of Pollutant Removed after Delivery Factor (lbs)</t>
  </si>
  <si>
    <t>Total Present Value of Pollutant Removed after Delivery Factor (lbs)</t>
  </si>
  <si>
    <t>Present Value Amount of Pollutant Removed (lbs)</t>
  </si>
  <si>
    <t>Annual Total Target Pollutant Removed after Delivery Factor (lbs)</t>
  </si>
  <si>
    <t>Perpetual Removal Calculations</t>
  </si>
  <si>
    <r>
      <t xml:space="preserve">Number of Years Perpetual Removals Begin After 2025 </t>
    </r>
    <r>
      <rPr>
        <sz val="11"/>
        <color theme="1"/>
        <rFont val="Calibri"/>
        <family val="2"/>
        <scheme val="minor"/>
      </rPr>
      <t>(Enter 0 if perpetual removals begin in 2025, 1 if begin in 2026, 2 if begin in 2027, etc.)</t>
    </r>
  </si>
  <si>
    <r>
      <t>BMP Warehouse Name (If Applicable):</t>
    </r>
    <r>
      <rPr>
        <i/>
        <sz val="10"/>
        <color rgb="FF000000"/>
        <rFont val="Calibri"/>
      </rPr>
      <t xml:space="preserve"> If proposing a BMP, select the specific BMP Warehouse name per the options in the dropdown menu. If not proposing a BMP already included in the BMP Warehouse, then select Not Applicable (N/A). BMP Defintions are available on the RFA website. </t>
    </r>
  </si>
  <si>
    <t>Annual Removal Calculations (non-perpetual)</t>
  </si>
  <si>
    <r>
      <rPr>
        <b/>
        <i/>
        <sz val="10"/>
        <color rgb="FF000000"/>
        <rFont val="Calibri"/>
        <scheme val="minor"/>
      </rPr>
      <t xml:space="preserve">Instructions: </t>
    </r>
    <r>
      <rPr>
        <i/>
        <sz val="10"/>
        <color rgb="FF000000"/>
        <rFont val="Calibri"/>
        <scheme val="minor"/>
      </rPr>
      <t>Please fill out the information requested (indicated in</t>
    </r>
    <r>
      <rPr>
        <i/>
        <sz val="10"/>
        <color rgb="FFFF0000"/>
        <rFont val="Calibri"/>
        <scheme val="minor"/>
      </rPr>
      <t xml:space="preserve"> red text</t>
    </r>
    <r>
      <rPr>
        <i/>
        <sz val="10"/>
        <color rgb="FF000000"/>
        <rFont val="Calibri"/>
        <scheme val="minor"/>
      </rPr>
      <t xml:space="preserve">). Other information will be auto-populated by other Tabs (highlighed in grey). Please contact NPSPilot@deq.virginia.gov for assistance, if you have </t>
    </r>
    <r>
      <rPr>
        <i/>
        <u/>
        <sz val="10"/>
        <color rgb="FF000000"/>
        <rFont val="Calibri"/>
        <scheme val="minor"/>
      </rPr>
      <t xml:space="preserve">more than 5 years </t>
    </r>
    <r>
      <rPr>
        <i/>
        <sz val="10"/>
        <color rgb="FF000000"/>
        <rFont val="Calibri"/>
        <scheme val="minor"/>
      </rPr>
      <t xml:space="preserve">of termporary removal calculations, and/or if you have </t>
    </r>
    <r>
      <rPr>
        <i/>
        <u/>
        <sz val="10"/>
        <color rgb="FF000000"/>
        <rFont val="Calibri"/>
        <scheme val="minor"/>
      </rPr>
      <t>more than 10 BMP activities</t>
    </r>
    <r>
      <rPr>
        <i/>
        <sz val="10"/>
        <color rgb="FF000000"/>
        <rFont val="Calibri"/>
        <scheme val="minor"/>
      </rPr>
      <t xml:space="preserve">. </t>
    </r>
    <r>
      <rPr>
        <sz val="10"/>
        <color rgb="FF000000"/>
        <rFont val="Calibri"/>
        <scheme val="minor"/>
      </rPr>
      <t>If you are proposing removal of both Nitrogen and Phosphorus, please select a single</t>
    </r>
    <r>
      <rPr>
        <i/>
        <sz val="10"/>
        <color rgb="FF000000"/>
        <rFont val="Calibri"/>
        <scheme val="minor"/>
      </rPr>
      <t xml:space="preserve"> </t>
    </r>
    <r>
      <rPr>
        <sz val="10"/>
        <color rgb="FF000000"/>
        <rFont val="Calibri"/>
        <scheme val="minor"/>
      </rPr>
      <t>"</t>
    </r>
    <r>
      <rPr>
        <i/>
        <u/>
        <sz val="10"/>
        <color rgb="FF000000"/>
        <rFont val="Calibri"/>
        <scheme val="minor"/>
      </rPr>
      <t>Proposed Target Pollutant</t>
    </r>
    <r>
      <rPr>
        <sz val="10"/>
        <color rgb="FF000000"/>
        <rFont val="Calibri"/>
        <scheme val="minor"/>
      </rPr>
      <t>"</t>
    </r>
    <r>
      <rPr>
        <i/>
        <sz val="10"/>
        <color rgb="FF000000"/>
        <rFont val="Calibri"/>
        <scheme val="minor"/>
      </rPr>
      <t xml:space="preserve"> </t>
    </r>
    <r>
      <rPr>
        <sz val="10"/>
        <color rgb="FF000000"/>
        <rFont val="Calibri"/>
        <scheme val="minor"/>
      </rPr>
      <t xml:space="preserve">for use as reference. 
Entries for term projects (those with a lifespan of X years or less (e.g., Bioractor)) should only include the information under "Annual Removal Calculations (non-perpetual)." Entries for perpetual projects (those with a lifespan of more than X years) should enter the required information under "Perpetual Removal Calculations." If a perpetual project requires lead-in time to begin operating at its perpetual removal level (e.g., Land-Use Conversion w/ Perpetual Easement), this lead-in period should be reported under "Annual Removal Calculations" (See example below). In such a case, the Applicant should account for this lead-in time under "Annual Removal Calculations."
</t>
    </r>
    <r>
      <rPr>
        <b/>
        <i/>
        <sz val="10"/>
        <color rgb="FF000000"/>
        <rFont val="Calibri"/>
        <scheme val="minor"/>
      </rPr>
      <t xml:space="preserve">Notes:  
</t>
    </r>
    <r>
      <rPr>
        <i/>
        <sz val="10"/>
        <color rgb="FF000000"/>
        <rFont val="Calibri"/>
        <scheme val="minor"/>
      </rPr>
      <t xml:space="preserve"> - </t>
    </r>
    <r>
      <rPr>
        <i/>
        <u/>
        <sz val="10"/>
        <color rgb="FF000000"/>
        <rFont val="Calibri"/>
        <scheme val="minor"/>
      </rPr>
      <t>Delivery Factor</t>
    </r>
    <r>
      <rPr>
        <i/>
        <sz val="10"/>
        <color rgb="FF000000"/>
        <rFont val="Calibri"/>
        <scheme val="minor"/>
      </rPr>
      <t>: Select the delivery factor result for the specific proposed pollutant from the mapping tool based upon the activity location from the drop down options. 
 - If proposing temporary removal over a span of years, please use the Temporary Removal Calculations. 
 - If proposed permanent removal (one-time total removal), please use the Permanent Removal Calculations.  
 - For either calculation, enter Total Target Pollutant Removed in lbs proposed for that activity and explained in Atachment 3. 
 - Enter the Cost of Removal for the target pollutant as explained in Attachement 5. 
 - This information along with the discount rate will establish the total proposed outcomes payment per lbs for each activity. 
 - The Examples shows use of both calculations to illustrate but may not be necessary for every activity.</t>
    </r>
  </si>
  <si>
    <r>
      <rPr>
        <b/>
        <i/>
        <sz val="10"/>
        <rFont val="Calibri"/>
        <family val="2"/>
        <scheme val="minor"/>
      </rPr>
      <t xml:space="preserve">Instructions: </t>
    </r>
    <r>
      <rPr>
        <i/>
        <sz val="10"/>
        <rFont val="Calibri"/>
        <family val="2"/>
        <scheme val="minor"/>
      </rPr>
      <t>Please fill out the information requested (indicated in</t>
    </r>
    <r>
      <rPr>
        <i/>
        <sz val="10"/>
        <color rgb="FFFF0000"/>
        <rFont val="Calibri"/>
        <family val="2"/>
        <scheme val="minor"/>
      </rPr>
      <t xml:space="preserve"> red text</t>
    </r>
    <r>
      <rPr>
        <i/>
        <sz val="10"/>
        <rFont val="Calibri"/>
        <family val="2"/>
        <scheme val="minor"/>
      </rPr>
      <t xml:space="preserve">). Other information will be populated by other Tabs. Complete the table using the column descriptions provided below. Provide an entry for each type of  BMP included in your proposal and project budget. Note, "Extent Installed" indicates the amount of a designated BMP unit that will be installed. This may be different than the number of BMPs that will be installed; especially when units relate to Linear Feet (of stream exclusion) or acres.
While this form provides for 10 entries, this does not reflect a preference for more or less. But if you have </t>
    </r>
    <r>
      <rPr>
        <i/>
        <u/>
        <sz val="10"/>
        <rFont val="Calibri"/>
        <family val="2"/>
        <scheme val="minor"/>
      </rPr>
      <t>more than 10 BMP activities</t>
    </r>
    <r>
      <rPr>
        <i/>
        <sz val="10"/>
        <rFont val="Calibri"/>
        <family val="2"/>
        <scheme val="minor"/>
      </rPr>
      <t xml:space="preserve">, please contact NPSPilot@deq.virginia.gov for assistance. </t>
    </r>
  </si>
  <si>
    <r>
      <t xml:space="preserve">Instructions: </t>
    </r>
    <r>
      <rPr>
        <i/>
        <sz val="10"/>
        <color theme="1"/>
        <rFont val="Calibri"/>
        <family val="2"/>
        <scheme val="minor"/>
      </rPr>
      <t xml:space="preserve">Please fill out the information requested (indicated in </t>
    </r>
    <r>
      <rPr>
        <i/>
        <sz val="10"/>
        <color rgb="FFFF0000"/>
        <rFont val="Calibri"/>
        <family val="2"/>
        <scheme val="minor"/>
      </rPr>
      <t>red text</t>
    </r>
    <r>
      <rPr>
        <i/>
        <sz val="10"/>
        <rFont val="Calibri"/>
        <family val="2"/>
        <scheme val="minor"/>
      </rPr>
      <t>)</t>
    </r>
    <r>
      <rPr>
        <i/>
        <sz val="10"/>
        <color theme="1"/>
        <rFont val="Calibri"/>
        <family val="2"/>
        <scheme val="minor"/>
      </rPr>
      <t>. Other information recorded in Tab 1 w</t>
    </r>
    <r>
      <rPr>
        <i/>
        <sz val="10"/>
        <rFont val="Calibri"/>
        <family val="2"/>
        <scheme val="minor"/>
      </rPr>
      <t>ill be auto-</t>
    </r>
    <r>
      <rPr>
        <i/>
        <sz val="10"/>
        <color theme="1"/>
        <rFont val="Calibri"/>
        <family val="2"/>
        <scheme val="minor"/>
      </rPr>
      <t xml:space="preserve">populated </t>
    </r>
    <r>
      <rPr>
        <i/>
        <sz val="10"/>
        <rFont val="Calibri"/>
        <family val="2"/>
        <scheme val="minor"/>
      </rPr>
      <t>from subse</t>
    </r>
    <r>
      <rPr>
        <i/>
        <sz val="10"/>
        <color theme="1"/>
        <rFont val="Calibri"/>
        <family val="2"/>
        <scheme val="minor"/>
      </rPr>
      <t xml:space="preserve">quent Tabs.  </t>
    </r>
    <r>
      <rPr>
        <b/>
        <i/>
        <sz val="10"/>
        <color theme="1"/>
        <rFont val="Calibri"/>
        <family val="2"/>
        <scheme val="minor"/>
      </rPr>
      <t xml:space="preserve">
</t>
    </r>
    <r>
      <rPr>
        <i/>
        <sz val="10"/>
        <color theme="1"/>
        <rFont val="Calibri"/>
        <family val="2"/>
        <scheme val="minor"/>
      </rPr>
      <t xml:space="preserve">If you have </t>
    </r>
    <r>
      <rPr>
        <i/>
        <u/>
        <sz val="10"/>
        <color theme="1"/>
        <rFont val="Calibri"/>
        <family val="2"/>
        <scheme val="minor"/>
      </rPr>
      <t>more than 10 watersheds</t>
    </r>
    <r>
      <rPr>
        <i/>
        <sz val="10"/>
        <color theme="1"/>
        <rFont val="Calibri"/>
        <family val="2"/>
        <scheme val="minor"/>
      </rPr>
      <t xml:space="preserve">, please contact NPSPilot@deq.virginia.gov for assistance. </t>
    </r>
  </si>
  <si>
    <t>Version 1.0 Issued: October 17,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</si>
</sst>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0_);_(&quot;$&quot;* \(#,##0.00\);_(&quot;$&quot;* &quot;-&quot;_);_(@_)"/>
    <numFmt numFmtId="166" formatCode="[&lt;=9999999]###\-####;\(###\)\ ###\-####"/>
    <numFmt numFmtId="167" formatCode="_(* #,##0_);_(* \(#,##0\);_(* &quot;-&quot;??_);_(@_)"/>
    <numFmt numFmtId="168" formatCode="mm/dd/yyyy"/>
    <numFmt numFmtId="169" formatCode="m/d/yy;@"/>
    <numFmt numFmtId="170" formatCode="&quot;$&quot;#,##0.00"/>
    <numFmt numFmtId="171" formatCode="mm/dd/yy;@"/>
    <numFmt numFmtId="172" formatCode="00000000"/>
    <numFmt numFmtId="173" formatCode="000000000000"/>
    <numFmt numFmtId="182" formatCode="_([$$-409]* #,##0.00_);_([$$-409]* \(#,##0.00\);_([$$-409]* &quot;-&quot;??_);_(@_)"/>
  </numFmts>
  <fonts count="169"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u/>
      <sz val="10"/>
      <color theme="1"/>
      <name val="Arial Narrow"/>
      <family val="2"/>
    </font>
    <font>
      <sz val="11"/>
      <color theme="1"/>
      <name val="Arial Narrow"/>
      <family val="2"/>
    </font>
    <font>
      <u/>
      <sz val="11"/>
      <color theme="1"/>
      <name val="Arial Narrow"/>
      <family val="2"/>
    </font>
    <font>
      <b/>
      <sz val="10"/>
      <color rgb="FFFF0000"/>
      <name val="Arial Narrow"/>
      <family val="2"/>
    </font>
    <font>
      <u/>
      <sz val="10"/>
      <color theme="10"/>
      <name val="Arial"/>
      <family val="2"/>
    </font>
    <font>
      <sz val="9"/>
      <name val="Arial"/>
      <family val="2"/>
    </font>
    <font>
      <b/>
      <sz val="9"/>
      <name val="Arial"/>
      <family val="2"/>
    </font>
    <font>
      <sz val="9"/>
      <color theme="1"/>
      <name val="Arial"/>
      <family val="2"/>
    </font>
    <font>
      <sz val="9"/>
      <color rgb="FFFF0000"/>
      <name val="Arial"/>
      <family val="2"/>
    </font>
    <font>
      <u/>
      <sz val="9"/>
      <color theme="10"/>
      <name val="Arial"/>
      <family val="2"/>
    </font>
    <font>
      <b/>
      <sz val="9"/>
      <color theme="1"/>
      <name val="Arial"/>
      <family val="2"/>
    </font>
    <font>
      <b/>
      <i/>
      <sz val="9"/>
      <name val="Arial"/>
      <family val="2"/>
    </font>
    <font>
      <b/>
      <u/>
      <sz val="10"/>
      <color theme="1"/>
      <name val="Arial Narrow"/>
      <family val="2"/>
    </font>
    <font>
      <b/>
      <sz val="10"/>
      <name val="Arial Narrow"/>
      <family val="2"/>
    </font>
    <font>
      <b/>
      <i/>
      <sz val="12"/>
      <color theme="1"/>
      <name val="Arial Narrow"/>
      <family val="2"/>
    </font>
    <font>
      <b/>
      <sz val="20"/>
      <color theme="1"/>
      <name val="Arial Narrow"/>
      <family val="2"/>
    </font>
    <font>
      <b/>
      <sz val="12"/>
      <color theme="1"/>
      <name val="Arial Narrow"/>
      <family val="2"/>
    </font>
    <font>
      <sz val="12"/>
      <color theme="1"/>
      <name val="Arial Narrow"/>
      <family val="2"/>
    </font>
    <font>
      <sz val="11"/>
      <color rgb="FF000000"/>
      <name val="Calibri"/>
      <family val="2"/>
    </font>
    <font>
      <sz val="11"/>
      <color rgb="FFFF0000"/>
      <name val="Calibri"/>
      <family val="2"/>
      <scheme val="minor"/>
    </font>
    <font>
      <b/>
      <sz val="11"/>
      <color theme="1"/>
      <name val="Calibri"/>
      <family val="2"/>
      <scheme val="minor"/>
    </font>
    <font>
      <b/>
      <sz val="10"/>
      <color theme="1"/>
      <name val="Calibri"/>
      <family val="2"/>
      <scheme val="minor"/>
    </font>
    <font>
      <sz val="10"/>
      <color theme="1"/>
      <name val="Calibri"/>
      <family val="2"/>
    </font>
    <font>
      <b/>
      <sz val="10"/>
      <color theme="1"/>
      <name val="Calibri"/>
      <family val="2"/>
    </font>
    <font>
      <sz val="11"/>
      <name val="Calibri"/>
      <family val="2"/>
      <scheme val="minor"/>
    </font>
    <font>
      <sz val="10"/>
      <color indexed="8"/>
      <name val="Calibri"/>
      <family val="2"/>
      <scheme val="minor"/>
    </font>
    <font>
      <sz val="10"/>
      <color rgb="FFFF0000"/>
      <name val="Calibri"/>
      <family val="2"/>
      <scheme val="minor"/>
    </font>
    <font>
      <sz val="10"/>
      <color theme="1"/>
      <name val="Calibri"/>
      <family val="2"/>
      <scheme val="minor"/>
    </font>
    <font>
      <sz val="10"/>
      <color theme="1"/>
      <name val="Arial"/>
      <family val="2"/>
    </font>
    <font>
      <b/>
      <sz val="10"/>
      <name val="Arial"/>
      <family val="2"/>
    </font>
    <font>
      <sz val="10"/>
      <name val="Arial"/>
      <family val="2"/>
    </font>
    <font>
      <b/>
      <sz val="11"/>
      <color theme="1"/>
      <name val="Calibri"/>
      <family val="2"/>
    </font>
    <font>
      <sz val="11"/>
      <color theme="1"/>
      <name val="Calibri"/>
      <family val="2"/>
    </font>
    <font>
      <sz val="10"/>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1"/>
      <name val="Calibri"/>
      <family val="2"/>
    </font>
    <font>
      <sz val="10"/>
      <color theme="1"/>
      <name val="Times New Roman"/>
      <family val="1"/>
    </font>
    <font>
      <i/>
      <sz val="10"/>
      <color theme="1"/>
      <name val="Calibri"/>
      <family val="2"/>
    </font>
    <font>
      <sz val="10"/>
      <color rgb="FFFFFFFF"/>
      <name val="Times New Roman"/>
      <family val="1"/>
    </font>
    <font>
      <b/>
      <sz val="11"/>
      <name val="Arial"/>
      <family val="2"/>
    </font>
    <font>
      <sz val="8"/>
      <name val="Arial Narrow"/>
      <family val="2"/>
    </font>
    <font>
      <b/>
      <i/>
      <sz val="10"/>
      <name val="Arial"/>
      <family val="2"/>
    </font>
    <font>
      <sz val="8"/>
      <name val="Arial"/>
      <family val="2"/>
    </font>
    <font>
      <u/>
      <sz val="10"/>
      <name val="Arial"/>
      <family val="2"/>
    </font>
    <font>
      <b/>
      <sz val="12"/>
      <name val="Arial"/>
      <family val="2"/>
    </font>
    <font>
      <b/>
      <sz val="14"/>
      <name val="Arial"/>
      <family val="2"/>
    </font>
    <font>
      <sz val="14"/>
      <name val="Arial"/>
      <family val="2"/>
    </font>
    <font>
      <b/>
      <sz val="8"/>
      <name val="Arial Narrow"/>
      <family val="2"/>
    </font>
    <font>
      <b/>
      <sz val="11"/>
      <name val="Arial Narrow"/>
      <family val="2"/>
    </font>
    <font>
      <u/>
      <sz val="8"/>
      <name val="Arial Narrow"/>
      <family val="2"/>
    </font>
    <font>
      <sz val="10"/>
      <name val="Calibri"/>
      <family val="2"/>
    </font>
    <font>
      <b/>
      <sz val="14"/>
      <color theme="1"/>
      <name val="Calibri"/>
      <family val="2"/>
      <scheme val="minor"/>
    </font>
    <font>
      <b/>
      <sz val="12"/>
      <color indexed="8"/>
      <name val="Calibri"/>
      <family val="2"/>
      <scheme val="minor"/>
    </font>
    <font>
      <i/>
      <sz val="10"/>
      <name val="Calibri"/>
      <family val="2"/>
      <scheme val="minor"/>
    </font>
    <font>
      <sz val="10"/>
      <name val="Calibri"/>
      <family val="2"/>
      <scheme val="minor"/>
    </font>
    <font>
      <b/>
      <i/>
      <sz val="10"/>
      <name val="Calibri"/>
      <family val="2"/>
      <scheme val="minor"/>
    </font>
    <font>
      <b/>
      <sz val="12"/>
      <color theme="1"/>
      <name val="Arial"/>
      <family val="2"/>
    </font>
    <font>
      <b/>
      <sz val="11"/>
      <color theme="1"/>
      <name val="Arial"/>
      <family val="2"/>
    </font>
    <font>
      <b/>
      <sz val="10"/>
      <name val="Calibri"/>
      <family val="2"/>
      <scheme val="minor"/>
    </font>
    <font>
      <sz val="12"/>
      <name val="Calibri"/>
      <family val="2"/>
      <scheme val="minor"/>
    </font>
    <font>
      <sz val="10"/>
      <color theme="0" tint="-0.14999847407452621"/>
      <name val="Calibri"/>
      <family val="2"/>
      <scheme val="minor"/>
    </font>
    <font>
      <u/>
      <sz val="10"/>
      <color theme="10"/>
      <name val="Calibri"/>
      <family val="2"/>
      <scheme val="minor"/>
    </font>
    <font>
      <b/>
      <sz val="12"/>
      <color theme="1"/>
      <name val="Calibri"/>
      <family val="2"/>
      <scheme val="minor"/>
    </font>
    <font>
      <sz val="10"/>
      <color rgb="FFFF0000"/>
      <name val="Calibri"/>
      <family val="2"/>
    </font>
    <font>
      <u/>
      <sz val="11"/>
      <color theme="10"/>
      <name val="Calibri"/>
      <family val="2"/>
      <scheme val="minor"/>
    </font>
    <font>
      <i/>
      <sz val="11"/>
      <color theme="1"/>
      <name val="Calibri"/>
      <family val="2"/>
      <scheme val="minor"/>
    </font>
    <font>
      <b/>
      <u/>
      <sz val="11"/>
      <color theme="1"/>
      <name val="Calibri"/>
      <family val="2"/>
      <scheme val="minor"/>
    </font>
    <font>
      <b/>
      <sz val="11"/>
      <color rgb="FF000000"/>
      <name val="Calibri"/>
      <family val="2"/>
    </font>
    <font>
      <sz val="9"/>
      <color indexed="81"/>
      <name val="Tahoma"/>
      <family val="2"/>
    </font>
    <font>
      <b/>
      <sz val="9"/>
      <color indexed="81"/>
      <name val="Tahoma"/>
      <family val="2"/>
    </font>
    <font>
      <sz val="8"/>
      <color theme="1"/>
      <name val="Times New Roman"/>
      <family val="1"/>
    </font>
    <font>
      <sz val="11"/>
      <color rgb="FFFF0000"/>
      <name val="Calibri"/>
      <family val="2"/>
    </font>
    <font>
      <sz val="12"/>
      <color theme="1"/>
      <name val="Calibri"/>
      <family val="2"/>
      <scheme val="minor"/>
    </font>
    <font>
      <sz val="11"/>
      <color theme="0" tint="-0.249977111117893"/>
      <name val="Calibri"/>
      <family val="2"/>
    </font>
    <font>
      <sz val="11"/>
      <name val="Calibri"/>
      <family val="2"/>
    </font>
    <font>
      <sz val="11"/>
      <color indexed="8"/>
      <name val="Calibri"/>
      <family val="2"/>
      <scheme val="minor"/>
    </font>
    <font>
      <b/>
      <sz val="11"/>
      <color indexed="8"/>
      <name val="Calibri"/>
      <family val="2"/>
      <scheme val="minor"/>
    </font>
    <font>
      <i/>
      <sz val="11"/>
      <name val="Calibri"/>
      <family val="2"/>
      <scheme val="minor"/>
    </font>
    <font>
      <b/>
      <i/>
      <sz val="11"/>
      <color indexed="8"/>
      <name val="Calibri"/>
      <family val="2"/>
      <scheme val="minor"/>
    </font>
    <font>
      <i/>
      <sz val="11"/>
      <color indexed="8"/>
      <name val="Calibri"/>
      <family val="2"/>
      <scheme val="minor"/>
    </font>
    <font>
      <b/>
      <i/>
      <sz val="11"/>
      <name val="Calibri"/>
      <family val="2"/>
      <scheme val="minor"/>
    </font>
    <font>
      <b/>
      <i/>
      <u/>
      <sz val="11"/>
      <color indexed="8"/>
      <name val="Calibri"/>
      <family val="2"/>
      <scheme val="minor"/>
    </font>
    <font>
      <u/>
      <sz val="11"/>
      <color theme="1"/>
      <name val="Calibri"/>
      <family val="2"/>
      <scheme val="minor"/>
    </font>
    <font>
      <b/>
      <sz val="11"/>
      <color rgb="FFFF0000"/>
      <name val="Calibri"/>
      <family val="2"/>
      <scheme val="minor"/>
    </font>
    <font>
      <b/>
      <i/>
      <sz val="11"/>
      <color theme="1"/>
      <name val="Calibri"/>
      <family val="2"/>
      <scheme val="minor"/>
    </font>
    <font>
      <sz val="10"/>
      <color indexed="10"/>
      <name val="Calibri"/>
      <family val="2"/>
      <scheme val="minor"/>
    </font>
    <font>
      <b/>
      <sz val="10"/>
      <color rgb="FFFF0000"/>
      <name val="Calibri"/>
      <family val="2"/>
      <scheme val="minor"/>
    </font>
    <font>
      <b/>
      <i/>
      <sz val="10"/>
      <color theme="1"/>
      <name val="Calibri"/>
      <family val="2"/>
      <scheme val="minor"/>
    </font>
    <font>
      <i/>
      <sz val="10"/>
      <color theme="1"/>
      <name val="Calibri"/>
      <family val="2"/>
      <scheme val="minor"/>
    </font>
    <font>
      <i/>
      <sz val="10"/>
      <color indexed="8"/>
      <name val="Calibri"/>
      <family val="2"/>
      <scheme val="minor"/>
    </font>
    <font>
      <b/>
      <i/>
      <sz val="10"/>
      <color indexed="8"/>
      <name val="Calibri"/>
      <family val="2"/>
      <scheme val="minor"/>
    </font>
    <font>
      <i/>
      <u/>
      <sz val="10"/>
      <color theme="1"/>
      <name val="Calibri"/>
      <family val="2"/>
      <scheme val="minor"/>
    </font>
    <font>
      <b/>
      <sz val="10"/>
      <color rgb="FFFF0000"/>
      <name val="Calibri"/>
      <family val="2"/>
    </font>
    <font>
      <b/>
      <sz val="10"/>
      <name val="Calibri"/>
      <family val="2"/>
    </font>
    <font>
      <i/>
      <sz val="10"/>
      <color rgb="FFFF0000"/>
      <name val="Calibri"/>
      <family val="2"/>
      <scheme val="minor"/>
    </font>
    <font>
      <i/>
      <sz val="11"/>
      <color rgb="FFFF0000"/>
      <name val="Calibri"/>
      <family val="2"/>
      <scheme val="minor"/>
    </font>
    <font>
      <b/>
      <sz val="16"/>
      <name val="Calibri"/>
      <family val="2"/>
      <scheme val="minor"/>
    </font>
    <font>
      <b/>
      <sz val="16"/>
      <color theme="1"/>
      <name val="Calibri"/>
      <family val="2"/>
      <scheme val="minor"/>
    </font>
    <font>
      <b/>
      <u/>
      <sz val="10"/>
      <color theme="1"/>
      <name val="Calibri"/>
      <family val="2"/>
      <scheme val="minor"/>
    </font>
    <font>
      <sz val="10"/>
      <color theme="0" tint="-0.249977111117893"/>
      <name val="Calibri"/>
      <family val="2"/>
      <scheme val="minor"/>
    </font>
    <font>
      <b/>
      <sz val="11"/>
      <name val="Calibri"/>
      <family val="2"/>
      <scheme val="minor"/>
    </font>
    <font>
      <b/>
      <u/>
      <sz val="10"/>
      <name val="Calibri"/>
      <family val="2"/>
      <scheme val="minor"/>
    </font>
    <font>
      <b/>
      <i/>
      <sz val="10"/>
      <color rgb="FF000000"/>
      <name val="Calibri"/>
      <family val="2"/>
      <scheme val="minor"/>
    </font>
    <font>
      <u/>
      <sz val="10"/>
      <name val="Calibri"/>
      <family val="2"/>
      <scheme val="minor"/>
    </font>
    <font>
      <sz val="11"/>
      <color rgb="FF000000"/>
      <name val="Calibri"/>
      <family val="2"/>
      <scheme val="minor"/>
    </font>
    <font>
      <sz val="12"/>
      <color indexed="8"/>
      <name val="Calibri"/>
      <family val="2"/>
      <scheme val="minor"/>
    </font>
    <font>
      <i/>
      <sz val="10"/>
      <color rgb="FF000000"/>
      <name val="Calibri"/>
      <family val="2"/>
      <scheme val="minor"/>
    </font>
    <font>
      <i/>
      <u/>
      <sz val="10"/>
      <color rgb="FF000000"/>
      <name val="Calibri"/>
      <family val="2"/>
      <scheme val="minor"/>
    </font>
    <font>
      <b/>
      <sz val="11"/>
      <color rgb="FF000000"/>
      <name val="Calibri"/>
      <family val="2"/>
      <scheme val="minor"/>
    </font>
    <font>
      <b/>
      <sz val="10"/>
      <color theme="0" tint="-0.14999847407452621"/>
      <name val="Calibri"/>
      <family val="2"/>
      <scheme val="minor"/>
    </font>
    <font>
      <b/>
      <i/>
      <sz val="10.5"/>
      <color theme="1"/>
      <name val="Calibri"/>
      <family val="2"/>
      <scheme val="minor"/>
    </font>
    <font>
      <b/>
      <sz val="10.5"/>
      <color theme="1"/>
      <name val="Calibri"/>
      <family val="2"/>
      <scheme val="minor"/>
    </font>
    <font>
      <b/>
      <sz val="11"/>
      <name val="Calibri"/>
      <family val="2"/>
    </font>
    <font>
      <b/>
      <sz val="11"/>
      <color indexed="8"/>
      <name val="Calibri"/>
      <family val="2"/>
    </font>
    <font>
      <i/>
      <u/>
      <sz val="10"/>
      <name val="Calibri"/>
      <family val="2"/>
      <scheme val="minor"/>
    </font>
    <font>
      <strike/>
      <sz val="11"/>
      <color theme="1"/>
      <name val="Calibri"/>
      <family val="2"/>
      <scheme val="minor"/>
    </font>
    <font>
      <sz val="10"/>
      <color indexed="8"/>
      <name val="Arial"/>
      <family val="2"/>
    </font>
    <font>
      <sz val="10"/>
      <color rgb="FF000000"/>
      <name val="Calibri"/>
      <family val="2"/>
      <scheme val="minor"/>
    </font>
    <font>
      <b/>
      <u/>
      <sz val="11"/>
      <color rgb="FF000000"/>
      <name val="Calibri"/>
      <family val="2"/>
      <scheme val="minor"/>
    </font>
    <font>
      <b/>
      <u/>
      <sz val="12"/>
      <color theme="1"/>
      <name val="Calibri"/>
      <family val="2"/>
      <scheme val="minor"/>
    </font>
    <font>
      <b/>
      <u/>
      <sz val="14"/>
      <color theme="1"/>
      <name val="Calibri"/>
      <family val="2"/>
      <scheme val="minor"/>
    </font>
    <font>
      <b/>
      <sz val="12"/>
      <color rgb="FF000000"/>
      <name val="Calibri"/>
      <family val="2"/>
      <scheme val="minor"/>
    </font>
    <font>
      <b/>
      <u/>
      <sz val="12"/>
      <color rgb="FF000000"/>
      <name val="Calibri"/>
      <family val="2"/>
      <scheme val="minor"/>
    </font>
    <font>
      <b/>
      <sz val="14"/>
      <color rgb="FFFF0000"/>
      <name val="Calibri"/>
      <family val="2"/>
      <scheme val="minor"/>
    </font>
    <font>
      <sz val="11"/>
      <color theme="3"/>
      <name val="Calibri"/>
      <family val="2"/>
      <scheme val="minor"/>
    </font>
    <font>
      <b/>
      <i/>
      <sz val="10"/>
      <color rgb="FF000000"/>
      <name val="Calibri"/>
      <family val="2"/>
    </font>
    <font>
      <i/>
      <sz val="10"/>
      <color rgb="FF000000"/>
      <name val="Calibri"/>
      <family val="2"/>
    </font>
    <font>
      <b/>
      <i/>
      <sz val="11"/>
      <color theme="1"/>
      <name val="Calibri"/>
      <family val="2"/>
    </font>
    <font>
      <sz val="9"/>
      <color rgb="FF050505"/>
      <name val="Arial"/>
      <family val="2"/>
    </font>
    <font>
      <b/>
      <sz val="11"/>
      <color rgb="FFFF0000"/>
      <name val="Calibri"/>
      <family val="2"/>
    </font>
    <font>
      <i/>
      <sz val="11"/>
      <color rgb="FF002060"/>
      <name val="Calibri"/>
      <family val="2"/>
      <scheme val="minor"/>
    </font>
    <font>
      <i/>
      <sz val="11"/>
      <color rgb="FF002060"/>
      <name val="Calibri"/>
      <family val="2"/>
    </font>
    <font>
      <i/>
      <sz val="10"/>
      <color rgb="FF002060"/>
      <name val="Calibri"/>
      <family val="2"/>
      <scheme val="minor"/>
    </font>
    <font>
      <b/>
      <sz val="14"/>
      <name val="Calibri"/>
      <family val="2"/>
      <scheme val="minor"/>
    </font>
    <font>
      <b/>
      <u/>
      <sz val="11"/>
      <name val="Calibri"/>
      <family val="2"/>
      <scheme val="minor"/>
    </font>
    <font>
      <b/>
      <sz val="12"/>
      <name val="Calibri"/>
      <family val="2"/>
      <scheme val="minor"/>
    </font>
    <font>
      <b/>
      <u/>
      <sz val="12"/>
      <name val="Calibri"/>
      <family val="2"/>
      <scheme val="minor"/>
    </font>
    <font>
      <b/>
      <sz val="11"/>
      <color theme="1"/>
      <name val="Calibri"/>
      <family val="2"/>
    </font>
    <font>
      <sz val="11"/>
      <name val="Arial"/>
      <family val="2"/>
    </font>
    <font>
      <sz val="11"/>
      <color theme="1"/>
      <name val="Arial"/>
      <family val="2"/>
    </font>
    <font>
      <sz val="11"/>
      <color indexed="8"/>
      <name val="Arial"/>
      <family val="2"/>
    </font>
    <font>
      <b/>
      <i/>
      <sz val="10"/>
      <color rgb="FF000000"/>
      <name val="Calibri"/>
    </font>
    <font>
      <i/>
      <sz val="10"/>
      <color rgb="FF000000"/>
      <name val="Calibri"/>
    </font>
    <font>
      <u/>
      <sz val="11"/>
      <color theme="10"/>
      <name val="Calibri"/>
      <family val="2"/>
    </font>
    <font>
      <b/>
      <i/>
      <sz val="10"/>
      <color rgb="FF000000"/>
      <name val="Calibri"/>
      <scheme val="minor"/>
    </font>
    <font>
      <i/>
      <sz val="10"/>
      <color rgb="FF000000"/>
      <name val="Calibri"/>
      <scheme val="minor"/>
    </font>
    <font>
      <i/>
      <sz val="10"/>
      <color rgb="FFFF0000"/>
      <name val="Calibri"/>
      <scheme val="minor"/>
    </font>
    <font>
      <i/>
      <u/>
      <sz val="10"/>
      <color rgb="FF000000"/>
      <name val="Calibri"/>
      <scheme val="minor"/>
    </font>
    <font>
      <sz val="10"/>
      <color rgb="FF000000"/>
      <name val="Calibri"/>
      <scheme val="minor"/>
    </font>
    <font>
      <sz val="11"/>
      <color rgb="FFFF0000"/>
      <name val="Calibri"/>
    </font>
    <font>
      <sz val="11"/>
      <color theme="1"/>
      <name val="Calibri"/>
    </font>
    <font>
      <b/>
      <sz val="11"/>
      <color theme="1"/>
      <name val="Calibri"/>
    </font>
  </fonts>
  <fills count="55">
    <fill>
      <patternFill patternType="none"/>
    </fill>
    <fill>
      <patternFill patternType="gray125"/>
    </fill>
    <fill>
      <patternFill patternType="solid">
        <fgColor rgb="FFFFFF0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1"/>
        <bgColor indexed="64"/>
      </patternFill>
    </fill>
    <fill>
      <patternFill patternType="solid">
        <fgColor rgb="FFD9D9D9"/>
        <bgColor indexed="64"/>
      </patternFill>
    </fill>
    <fill>
      <patternFill patternType="solid">
        <fgColor rgb="FFBFBFBF"/>
        <bgColor indexed="64"/>
      </patternFill>
    </fill>
    <fill>
      <patternFill patternType="solid">
        <fgColor rgb="FFF2F2F2"/>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B7DEE8"/>
        <bgColor indexed="64"/>
      </patternFill>
    </fill>
    <fill>
      <patternFill patternType="solid">
        <fgColor theme="6" tint="0.59999389629810485"/>
        <bgColor indexed="64"/>
      </patternFill>
    </fill>
    <fill>
      <patternFill patternType="solid">
        <fgColor rgb="FFDDDDDD"/>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69696"/>
        <bgColor indexed="64"/>
      </patternFill>
    </fill>
    <fill>
      <patternFill patternType="solid">
        <fgColor theme="9"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indexed="64"/>
      </right>
      <top style="thin">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top style="thin">
        <color rgb="FF000000"/>
      </top>
      <bottom style="medium">
        <color rgb="FF000000"/>
      </bottom>
      <diagonal/>
    </border>
    <border>
      <left style="thin">
        <color indexed="64"/>
      </left>
      <right style="medium">
        <color indexed="64"/>
      </right>
      <top style="thin">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diagonal/>
    </border>
    <border>
      <left/>
      <right style="medium">
        <color rgb="FF000000"/>
      </right>
      <top style="thin">
        <color indexed="64"/>
      </top>
      <bottom/>
      <diagonal/>
    </border>
    <border>
      <left style="medium">
        <color indexed="64"/>
      </left>
      <right/>
      <top style="medium">
        <color rgb="FF000000"/>
      </top>
      <bottom style="medium">
        <color rgb="FF000000"/>
      </bottom>
      <diagonal/>
    </border>
    <border>
      <left style="thin">
        <color indexed="64"/>
      </left>
      <right/>
      <top style="medium">
        <color rgb="FF000000"/>
      </top>
      <bottom style="thin">
        <color indexed="64"/>
      </bottom>
      <diagonal/>
    </border>
    <border>
      <left style="medium">
        <color rgb="FF000000"/>
      </left>
      <right style="thin">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style="medium">
        <color indexed="64"/>
      </right>
      <top/>
      <bottom/>
      <diagonal/>
    </border>
    <border>
      <left/>
      <right/>
      <top/>
      <bottom style="medium">
        <color rgb="FFFF0000"/>
      </bottom>
      <diagonal/>
    </border>
    <border>
      <left/>
      <right style="medium">
        <color rgb="FFFF0000"/>
      </right>
      <top/>
      <bottom style="medium">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indexed="64"/>
      </left>
      <right style="thin">
        <color indexed="64"/>
      </right>
      <top style="thin">
        <color rgb="FFFF0000"/>
      </top>
      <bottom/>
      <diagonal/>
    </border>
    <border>
      <left style="medium">
        <color rgb="FFFF0000"/>
      </left>
      <right style="thin">
        <color indexed="64"/>
      </right>
      <top style="medium">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medium">
        <color rgb="FFFF0000"/>
      </top>
      <bottom/>
      <diagonal/>
    </border>
    <border>
      <left style="thick">
        <color rgb="FFFF0000"/>
      </left>
      <right/>
      <top/>
      <bottom style="medium">
        <color rgb="FFFF0000"/>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indexed="64"/>
      </bottom>
      <diagonal/>
    </border>
    <border>
      <left style="medium">
        <color indexed="64"/>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60">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8" fillId="0" borderId="0" applyNumberFormat="0" applyFill="0" applyBorder="0" applyAlignment="0" applyProtection="0"/>
    <xf numFmtId="0" fontId="39" fillId="0" borderId="71" applyNumberFormat="0" applyFill="0" applyAlignment="0" applyProtection="0"/>
    <xf numFmtId="0" fontId="40" fillId="0" borderId="72" applyNumberFormat="0" applyFill="0" applyAlignment="0" applyProtection="0"/>
    <xf numFmtId="0" fontId="41" fillId="0" borderId="73" applyNumberFormat="0" applyFill="0" applyAlignment="0" applyProtection="0"/>
    <xf numFmtId="0" fontId="41" fillId="0" borderId="0" applyNumberFormat="0" applyFill="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4" fillId="16" borderId="0" applyNumberFormat="0" applyBorder="0" applyAlignment="0" applyProtection="0"/>
    <xf numFmtId="0" fontId="45" fillId="17" borderId="74" applyNumberFormat="0" applyAlignment="0" applyProtection="0"/>
    <xf numFmtId="0" fontId="46" fillId="18" borderId="75" applyNumberFormat="0" applyAlignment="0" applyProtection="0"/>
    <xf numFmtId="0" fontId="47" fillId="18" borderId="74" applyNumberFormat="0" applyAlignment="0" applyProtection="0"/>
    <xf numFmtId="0" fontId="48" fillId="0" borderId="76" applyNumberFormat="0" applyFill="0" applyAlignment="0" applyProtection="0"/>
    <xf numFmtId="0" fontId="49" fillId="19" borderId="77" applyNumberFormat="0" applyAlignment="0" applyProtection="0"/>
    <xf numFmtId="0" fontId="23" fillId="0" borderId="0" applyNumberFormat="0" applyFill="0" applyBorder="0" applyAlignment="0" applyProtection="0"/>
    <xf numFmtId="0" fontId="50" fillId="0" borderId="0" applyNumberFormat="0" applyFill="0" applyBorder="0" applyAlignment="0" applyProtection="0"/>
    <xf numFmtId="0" fontId="24" fillId="0" borderId="79" applyNumberFormat="0" applyFill="0" applyAlignment="0" applyProtection="0"/>
    <xf numFmtId="0" fontId="5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51" fillId="44" borderId="0" applyNumberFormat="0" applyBorder="0" applyAlignment="0" applyProtection="0"/>
    <xf numFmtId="0" fontId="1" fillId="0" borderId="0"/>
    <xf numFmtId="0" fontId="1" fillId="20" borderId="78" applyNumberFormat="0" applyFont="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1" fillId="0" borderId="0" applyNumberFormat="0" applyFill="0" applyBorder="0" applyAlignment="0" applyProtection="0"/>
    <xf numFmtId="0" fontId="133" fillId="0" borderId="0"/>
  </cellStyleXfs>
  <cellXfs count="2865">
    <xf numFmtId="0" fontId="0" fillId="0" borderId="0" xfId="0"/>
    <xf numFmtId="0" fontId="3" fillId="0" borderId="0" xfId="0" applyFont="1"/>
    <xf numFmtId="0" fontId="2" fillId="0" borderId="1" xfId="0" applyFont="1" applyBorder="1" applyAlignment="1">
      <alignment vertical="center"/>
    </xf>
    <xf numFmtId="44" fontId="3" fillId="0" borderId="1" xfId="1" applyFont="1" applyBorder="1" applyAlignment="1">
      <alignment horizontal="left" vertical="center"/>
    </xf>
    <xf numFmtId="44" fontId="2" fillId="3" borderId="1" xfId="1" applyFont="1" applyFill="1" applyBorder="1" applyAlignment="1">
      <alignment horizontal="left" vertical="top" wrapText="1"/>
    </xf>
    <xf numFmtId="0" fontId="2" fillId="0" borderId="0" xfId="0" applyFont="1"/>
    <xf numFmtId="0" fontId="3" fillId="0" borderId="1" xfId="0" applyFont="1" applyBorder="1" applyAlignment="1">
      <alignment horizontal="right" vertical="center" wrapText="1"/>
    </xf>
    <xf numFmtId="0" fontId="2" fillId="3" borderId="1" xfId="0" applyFont="1" applyFill="1" applyBorder="1" applyAlignment="1">
      <alignment horizontal="right" vertical="top" wrapText="1"/>
    </xf>
    <xf numFmtId="0" fontId="2" fillId="0" borderId="1" xfId="0" applyFont="1" applyBorder="1" applyAlignment="1">
      <alignment vertical="center" wrapText="1"/>
    </xf>
    <xf numFmtId="0" fontId="5" fillId="0" borderId="0" xfId="0" applyFont="1"/>
    <xf numFmtId="44" fontId="3" fillId="2" borderId="1" xfId="1" applyFont="1" applyFill="1" applyBorder="1" applyAlignment="1">
      <alignment horizontal="left" vertical="center"/>
    </xf>
    <xf numFmtId="44" fontId="3" fillId="0" borderId="1" xfId="1" applyFont="1" applyBorder="1" applyAlignment="1">
      <alignment horizontal="left" vertical="center" wrapText="1"/>
    </xf>
    <xf numFmtId="44" fontId="3" fillId="2" borderId="1" xfId="1" applyFont="1" applyFill="1" applyBorder="1" applyAlignment="1">
      <alignment horizontal="left" vertical="center" wrapText="1"/>
    </xf>
    <xf numFmtId="0" fontId="2" fillId="2" borderId="0" xfId="0" applyFont="1" applyFill="1"/>
    <xf numFmtId="0" fontId="2" fillId="0" borderId="0" xfId="0" applyFont="1" applyAlignment="1">
      <alignment horizontal="center"/>
    </xf>
    <xf numFmtId="0" fontId="2" fillId="2" borderId="0" xfId="0" applyFont="1" applyFill="1" applyAlignment="1">
      <alignment horizontal="center"/>
    </xf>
    <xf numFmtId="0" fontId="2" fillId="0" borderId="1" xfId="0" applyFont="1" applyBorder="1" applyAlignment="1">
      <alignment horizontal="center" vertical="center" wrapText="1"/>
    </xf>
    <xf numFmtId="0" fontId="11" fillId="0" borderId="0" xfId="0" applyFont="1"/>
    <xf numFmtId="0" fontId="10" fillId="5" borderId="30" xfId="0" applyFont="1" applyFill="1" applyBorder="1" applyAlignment="1">
      <alignment horizontal="center" vertical="center"/>
    </xf>
    <xf numFmtId="165" fontId="10" fillId="0" borderId="0" xfId="1" applyNumberFormat="1" applyFont="1" applyFill="1" applyBorder="1" applyAlignment="1" applyProtection="1">
      <alignment horizontal="center" vertical="center"/>
    </xf>
    <xf numFmtId="0" fontId="10" fillId="5" borderId="20" xfId="0" applyFont="1" applyFill="1" applyBorder="1" applyAlignment="1">
      <alignment horizontal="center" vertical="center"/>
    </xf>
    <xf numFmtId="0" fontId="2" fillId="0" borderId="0" xfId="0" applyFont="1" applyAlignment="1">
      <alignment horizontal="right"/>
    </xf>
    <xf numFmtId="44" fontId="2" fillId="2" borderId="5" xfId="0" applyNumberFormat="1" applyFont="1" applyFill="1" applyBorder="1" applyAlignment="1">
      <alignment horizontal="left"/>
    </xf>
    <xf numFmtId="44" fontId="2" fillId="2" borderId="8" xfId="0" applyNumberFormat="1" applyFont="1" applyFill="1" applyBorder="1" applyAlignment="1">
      <alignment horizontal="left"/>
    </xf>
    <xf numFmtId="0" fontId="3" fillId="0" borderId="6" xfId="0" quotePrefix="1" applyFont="1" applyBorder="1"/>
    <xf numFmtId="0" fontId="3" fillId="2" borderId="7" xfId="0" quotePrefix="1" applyFont="1" applyFill="1" applyBorder="1"/>
    <xf numFmtId="0" fontId="16" fillId="0" borderId="0" xfId="0" applyFont="1" applyAlignment="1">
      <alignment horizontal="center" wrapText="1"/>
    </xf>
    <xf numFmtId="0" fontId="18" fillId="0" borderId="0" xfId="0" applyFont="1"/>
    <xf numFmtId="0" fontId="21" fillId="0" borderId="0" xfId="0" applyFont="1"/>
    <xf numFmtId="14" fontId="5" fillId="0" borderId="4" xfId="0" applyNumberFormat="1" applyFont="1" applyBorder="1"/>
    <xf numFmtId="0" fontId="5" fillId="0" borderId="2" xfId="0" applyFont="1" applyBorder="1"/>
    <xf numFmtId="0" fontId="13" fillId="0" borderId="0" xfId="2" applyFont="1" applyFill="1" applyBorder="1" applyAlignment="1" applyProtection="1">
      <alignment horizontal="center" vertical="center" wrapText="1"/>
    </xf>
    <xf numFmtId="0" fontId="12" fillId="0" borderId="0" xfId="0" applyFont="1" applyAlignment="1">
      <alignment vertical="center" wrapText="1"/>
    </xf>
    <xf numFmtId="0" fontId="10" fillId="6" borderId="20" xfId="0" applyFont="1" applyFill="1" applyBorder="1" applyAlignment="1">
      <alignment horizontal="center" vertical="center"/>
    </xf>
    <xf numFmtId="0" fontId="10" fillId="5" borderId="8" xfId="0" applyFont="1" applyFill="1" applyBorder="1" applyAlignment="1">
      <alignment horizontal="center" vertical="center"/>
    </xf>
    <xf numFmtId="0" fontId="13" fillId="0" borderId="0" xfId="2" applyFont="1" applyFill="1" applyBorder="1" applyAlignment="1" applyProtection="1">
      <alignment vertical="center" wrapText="1"/>
    </xf>
    <xf numFmtId="0" fontId="5" fillId="0" borderId="0" xfId="0" applyFont="1" applyAlignment="1">
      <alignment vertical="center"/>
    </xf>
    <xf numFmtId="0" fontId="5" fillId="0" borderId="0" xfId="0" applyFont="1" applyAlignment="1">
      <alignment horizontal="center" vertical="center"/>
    </xf>
    <xf numFmtId="0" fontId="31" fillId="0" borderId="0" xfId="0" applyFont="1"/>
    <xf numFmtId="44" fontId="31" fillId="0" borderId="0" xfId="1" applyFont="1"/>
    <xf numFmtId="0" fontId="33" fillId="0" borderId="0" xfId="0" applyFont="1" applyAlignment="1">
      <alignment horizontal="center"/>
    </xf>
    <xf numFmtId="0" fontId="33" fillId="0" borderId="0" xfId="0" applyFont="1"/>
    <xf numFmtId="0" fontId="34" fillId="0" borderId="44" xfId="0" applyFont="1" applyBorder="1"/>
    <xf numFmtId="0" fontId="24" fillId="0" borderId="0" xfId="0" applyFont="1"/>
    <xf numFmtId="0" fontId="31" fillId="0" borderId="0" xfId="0" applyFont="1" applyAlignment="1">
      <alignment horizontal="left"/>
    </xf>
    <xf numFmtId="44" fontId="9" fillId="5" borderId="43" xfId="1" applyFont="1" applyFill="1" applyBorder="1" applyAlignment="1" applyProtection="1">
      <alignment vertical="center" wrapText="1"/>
    </xf>
    <xf numFmtId="44" fontId="9" fillId="6" borderId="49" xfId="1" applyFont="1" applyFill="1" applyBorder="1" applyAlignment="1" applyProtection="1">
      <alignment vertical="center" wrapText="1"/>
    </xf>
    <xf numFmtId="44" fontId="9" fillId="5" borderId="7" xfId="1" applyFont="1" applyFill="1" applyBorder="1" applyAlignment="1" applyProtection="1">
      <alignment vertical="center" wrapText="1"/>
    </xf>
    <xf numFmtId="44" fontId="9" fillId="6" borderId="11" xfId="1" applyFont="1" applyFill="1" applyBorder="1" applyAlignment="1" applyProtection="1">
      <alignment vertical="center" wrapText="1"/>
    </xf>
    <xf numFmtId="0" fontId="3" fillId="0" borderId="0" xfId="0" applyFont="1" applyAlignment="1">
      <alignment horizontal="right"/>
    </xf>
    <xf numFmtId="14" fontId="4" fillId="0" borderId="0" xfId="0" applyNumberFormat="1" applyFont="1" applyAlignment="1">
      <alignment horizontal="center"/>
    </xf>
    <xf numFmtId="14" fontId="3" fillId="0" borderId="0" xfId="0" applyNumberFormat="1" applyFont="1" applyAlignment="1">
      <alignment horizontal="center"/>
    </xf>
    <xf numFmtId="14" fontId="3" fillId="0" borderId="0" xfId="0" applyNumberFormat="1" applyFont="1" applyAlignment="1">
      <alignment horizontal="right"/>
    </xf>
    <xf numFmtId="0" fontId="3" fillId="0" borderId="0" xfId="0" applyFont="1" applyAlignment="1">
      <alignment vertical="top"/>
    </xf>
    <xf numFmtId="0" fontId="37" fillId="0" borderId="0" xfId="0" applyFont="1" applyAlignment="1">
      <alignment vertical="top"/>
    </xf>
    <xf numFmtId="0" fontId="3" fillId="0" borderId="6" xfId="0" quotePrefix="1" applyFont="1" applyBorder="1" applyAlignment="1">
      <alignment horizontal="right"/>
    </xf>
    <xf numFmtId="49" fontId="3" fillId="2" borderId="7" xfId="0" quotePrefix="1" applyNumberFormat="1" applyFont="1" applyFill="1" applyBorder="1" applyAlignment="1">
      <alignment horizontal="right"/>
    </xf>
    <xf numFmtId="0" fontId="0" fillId="0" borderId="0" xfId="0" applyAlignment="1">
      <alignment horizontal="left"/>
    </xf>
    <xf numFmtId="0" fontId="53" fillId="0" borderId="0" xfId="0" applyFont="1" applyAlignment="1">
      <alignment horizontal="left"/>
    </xf>
    <xf numFmtId="0" fontId="3" fillId="0" borderId="7" xfId="0" applyFont="1" applyBorder="1" applyAlignment="1">
      <alignment horizontal="left" vertical="center"/>
    </xf>
    <xf numFmtId="6" fontId="3" fillId="0" borderId="21" xfId="0" applyNumberFormat="1" applyFont="1" applyBorder="1" applyAlignment="1">
      <alignment horizontal="left" vertical="center"/>
    </xf>
    <xf numFmtId="0" fontId="3" fillId="0" borderId="25" xfId="0" applyFont="1" applyBorder="1" applyAlignment="1">
      <alignment horizontal="left" vertical="center"/>
    </xf>
    <xf numFmtId="0" fontId="27" fillId="0" borderId="0" xfId="0" applyFont="1" applyAlignment="1">
      <alignment horizontal="left" vertical="center"/>
    </xf>
    <xf numFmtId="14" fontId="26" fillId="0" borderId="0" xfId="0" applyNumberFormat="1" applyFont="1" applyAlignment="1">
      <alignment horizontal="left" vertical="center"/>
    </xf>
    <xf numFmtId="0" fontId="26" fillId="0" borderId="0" xfId="0" applyFont="1" applyAlignment="1">
      <alignment horizontal="left" vertical="center"/>
    </xf>
    <xf numFmtId="0" fontId="55" fillId="0" borderId="0" xfId="0" applyFont="1" applyAlignment="1">
      <alignment horizontal="left" vertical="center"/>
    </xf>
    <xf numFmtId="0" fontId="3" fillId="0" borderId="0" xfId="0" applyFont="1" applyAlignment="1">
      <alignment horizontal="left" vertical="center"/>
    </xf>
    <xf numFmtId="0" fontId="25" fillId="0" borderId="0" xfId="0" applyFont="1"/>
    <xf numFmtId="14" fontId="31" fillId="0" borderId="0" xfId="0" applyNumberFormat="1" applyFont="1"/>
    <xf numFmtId="0" fontId="34" fillId="0" borderId="0" xfId="0" applyFont="1"/>
    <xf numFmtId="165" fontId="33" fillId="0" borderId="21" xfId="6" applyNumberFormat="1" applyFont="1" applyFill="1" applyBorder="1" applyAlignment="1" applyProtection="1">
      <alignment horizontal="left"/>
    </xf>
    <xf numFmtId="165" fontId="33" fillId="0" borderId="20" xfId="6" applyNumberFormat="1" applyFont="1" applyFill="1" applyBorder="1" applyAlignment="1" applyProtection="1">
      <alignment horizontal="right"/>
    </xf>
    <xf numFmtId="44" fontId="57" fillId="0" borderId="0" xfId="6" applyFont="1" applyFill="1" applyBorder="1" applyAlignment="1" applyProtection="1">
      <alignment horizontal="center"/>
    </xf>
    <xf numFmtId="44" fontId="37" fillId="4" borderId="14" xfId="6" applyFont="1" applyFill="1" applyBorder="1" applyAlignment="1" applyProtection="1">
      <alignment vertical="center"/>
      <protection locked="0"/>
    </xf>
    <xf numFmtId="44" fontId="57" fillId="4" borderId="15" xfId="6" applyFont="1" applyFill="1" applyBorder="1" applyAlignment="1" applyProtection="1">
      <alignment vertical="center" wrapText="1"/>
      <protection locked="0"/>
    </xf>
    <xf numFmtId="44" fontId="37" fillId="4" borderId="1" xfId="6" applyFont="1" applyFill="1" applyBorder="1" applyAlignment="1" applyProtection="1">
      <alignment vertical="center"/>
      <protection locked="0"/>
    </xf>
    <xf numFmtId="44" fontId="57" fillId="4" borderId="17" xfId="6" applyFont="1" applyFill="1" applyBorder="1" applyAlignment="1" applyProtection="1">
      <alignment vertical="center" wrapText="1"/>
      <protection locked="0"/>
    </xf>
    <xf numFmtId="44" fontId="37" fillId="4" borderId="34" xfId="6" applyFont="1" applyFill="1" applyBorder="1" applyAlignment="1" applyProtection="1">
      <alignment vertical="center"/>
      <protection locked="0"/>
    </xf>
    <xf numFmtId="44" fontId="57" fillId="4" borderId="35" xfId="6" applyFont="1" applyFill="1" applyBorder="1" applyAlignment="1" applyProtection="1">
      <alignment vertical="center" wrapText="1"/>
      <protection locked="0"/>
    </xf>
    <xf numFmtId="44" fontId="57" fillId="5" borderId="40" xfId="6" applyFont="1" applyFill="1" applyBorder="1" applyAlignment="1" applyProtection="1">
      <alignment vertical="center" wrapText="1"/>
    </xf>
    <xf numFmtId="169" fontId="57" fillId="5" borderId="14" xfId="6" applyNumberFormat="1" applyFont="1" applyFill="1" applyBorder="1" applyAlignment="1" applyProtection="1">
      <alignment vertical="center" wrapText="1"/>
    </xf>
    <xf numFmtId="169" fontId="57" fillId="5" borderId="15" xfId="6" applyNumberFormat="1" applyFont="1" applyFill="1" applyBorder="1" applyAlignment="1" applyProtection="1">
      <alignment vertical="center" wrapText="1"/>
    </xf>
    <xf numFmtId="44" fontId="57" fillId="5" borderId="41" xfId="6" applyFont="1" applyFill="1" applyBorder="1" applyAlignment="1" applyProtection="1">
      <alignment vertical="center" wrapText="1"/>
    </xf>
    <xf numFmtId="169" fontId="57" fillId="5" borderId="1" xfId="6" applyNumberFormat="1" applyFont="1" applyFill="1" applyBorder="1" applyAlignment="1" applyProtection="1">
      <alignment vertical="center" wrapText="1"/>
    </xf>
    <xf numFmtId="169" fontId="57" fillId="5" borderId="17" xfId="6" applyNumberFormat="1" applyFont="1" applyFill="1" applyBorder="1" applyAlignment="1" applyProtection="1">
      <alignment vertical="center" wrapText="1"/>
    </xf>
    <xf numFmtId="44" fontId="57" fillId="5" borderId="42" xfId="6" applyFont="1" applyFill="1" applyBorder="1" applyAlignment="1" applyProtection="1">
      <alignment vertical="center" wrapText="1"/>
    </xf>
    <xf numFmtId="169" fontId="57" fillId="5" borderId="34" xfId="6" applyNumberFormat="1" applyFont="1" applyFill="1" applyBorder="1" applyAlignment="1" applyProtection="1">
      <alignment vertical="center" wrapText="1"/>
    </xf>
    <xf numFmtId="169" fontId="57" fillId="5" borderId="35" xfId="6" applyNumberFormat="1" applyFont="1" applyFill="1" applyBorder="1" applyAlignment="1" applyProtection="1">
      <alignment vertical="center" wrapText="1"/>
    </xf>
    <xf numFmtId="0" fontId="33" fillId="0" borderId="0" xfId="0" applyFont="1" applyAlignment="1">
      <alignment horizontal="left"/>
    </xf>
    <xf numFmtId="0" fontId="0" fillId="0" borderId="11" xfId="0" applyBorder="1"/>
    <xf numFmtId="0" fontId="34" fillId="0" borderId="4" xfId="0" applyFont="1" applyBorder="1"/>
    <xf numFmtId="0" fontId="57" fillId="0" borderId="4" xfId="0" applyFont="1" applyBorder="1" applyAlignment="1">
      <alignment vertical="center" wrapText="1"/>
    </xf>
    <xf numFmtId="0" fontId="33" fillId="0" borderId="20" xfId="0" applyFont="1" applyBorder="1"/>
    <xf numFmtId="42" fontId="0" fillId="0" borderId="0" xfId="0" applyNumberFormat="1"/>
    <xf numFmtId="44" fontId="0" fillId="0" borderId="43" xfId="6" applyFont="1" applyFill="1" applyBorder="1" applyProtection="1"/>
    <xf numFmtId="164" fontId="0" fillId="0" borderId="7" xfId="0" applyNumberFormat="1" applyBorder="1"/>
    <xf numFmtId="44" fontId="0" fillId="0" borderId="7" xfId="0" applyNumberFormat="1" applyBorder="1"/>
    <xf numFmtId="44" fontId="0" fillId="0" borderId="0" xfId="0" applyNumberFormat="1"/>
    <xf numFmtId="0" fontId="33" fillId="0" borderId="0" xfId="0" applyFont="1" applyAlignment="1" applyProtection="1">
      <alignment horizontal="right" vertical="center"/>
      <protection locked="0"/>
    </xf>
    <xf numFmtId="0" fontId="0" fillId="0" borderId="0" xfId="0" applyAlignment="1" applyProtection="1">
      <alignment vertical="center"/>
      <protection locked="0"/>
    </xf>
    <xf numFmtId="0" fontId="0" fillId="0" borderId="0" xfId="0" applyAlignment="1">
      <alignment wrapText="1"/>
    </xf>
    <xf numFmtId="0" fontId="58" fillId="0" borderId="0" xfId="0" applyFont="1" applyAlignment="1">
      <alignment horizontal="right"/>
    </xf>
    <xf numFmtId="0" fontId="33" fillId="0" borderId="11" xfId="0" applyFont="1" applyBorder="1" applyAlignment="1">
      <alignment horizontal="center"/>
    </xf>
    <xf numFmtId="0" fontId="33" fillId="0" borderId="11" xfId="0" applyFont="1" applyBorder="1"/>
    <xf numFmtId="0" fontId="59" fillId="0" borderId="0" xfId="0" applyFont="1" applyAlignment="1">
      <alignment vertical="center"/>
    </xf>
    <xf numFmtId="0" fontId="34" fillId="0" borderId="0" xfId="0" applyFont="1" applyAlignment="1">
      <alignment vertical="center"/>
    </xf>
    <xf numFmtId="0" fontId="17" fillId="0" borderId="83" xfId="0" applyFont="1" applyBorder="1" applyAlignment="1">
      <alignment horizontal="center" vertical="center" wrapText="1"/>
    </xf>
    <xf numFmtId="0" fontId="17" fillId="0" borderId="84" xfId="0" applyFont="1" applyBorder="1" applyAlignment="1">
      <alignment horizontal="center" vertical="center" wrapText="1"/>
    </xf>
    <xf numFmtId="0" fontId="17" fillId="5" borderId="82" xfId="0" applyFont="1" applyFill="1" applyBorder="1" applyAlignment="1">
      <alignment horizontal="center" vertical="center" wrapText="1"/>
    </xf>
    <xf numFmtId="0" fontId="17" fillId="5" borderId="83" xfId="0" applyFont="1" applyFill="1" applyBorder="1" applyAlignment="1">
      <alignment horizontal="center" vertical="center" wrapText="1"/>
    </xf>
    <xf numFmtId="0" fontId="17" fillId="5" borderId="84" xfId="0" applyFont="1" applyFill="1" applyBorder="1" applyAlignment="1">
      <alignment horizontal="center" vertical="center" wrapText="1"/>
    </xf>
    <xf numFmtId="0" fontId="37" fillId="4" borderId="14" xfId="0" applyFont="1" applyFill="1" applyBorder="1" applyAlignment="1" applyProtection="1">
      <alignment vertical="center"/>
      <protection locked="0"/>
    </xf>
    <xf numFmtId="169" fontId="37" fillId="4" borderId="14" xfId="0" applyNumberFormat="1" applyFont="1" applyFill="1" applyBorder="1" applyAlignment="1" applyProtection="1">
      <alignment horizontal="left" vertical="center"/>
      <protection locked="0"/>
    </xf>
    <xf numFmtId="169" fontId="37" fillId="4" borderId="14" xfId="0" applyNumberFormat="1" applyFont="1" applyFill="1" applyBorder="1" applyAlignment="1" applyProtection="1">
      <alignment vertical="center"/>
      <protection locked="0"/>
    </xf>
    <xf numFmtId="0" fontId="37" fillId="4" borderId="1" xfId="0" applyFont="1" applyFill="1" applyBorder="1" applyAlignment="1" applyProtection="1">
      <alignment vertical="center"/>
      <protection locked="0"/>
    </xf>
    <xf numFmtId="169" fontId="37" fillId="4" borderId="1" xfId="0" applyNumberFormat="1" applyFont="1" applyFill="1" applyBorder="1" applyAlignment="1" applyProtection="1">
      <alignment horizontal="left" vertical="center"/>
      <protection locked="0"/>
    </xf>
    <xf numFmtId="169" fontId="37" fillId="4" borderId="1" xfId="0" applyNumberFormat="1" applyFont="1" applyFill="1" applyBorder="1" applyAlignment="1" applyProtection="1">
      <alignment vertical="center"/>
      <protection locked="0"/>
    </xf>
    <xf numFmtId="0" fontId="37" fillId="4" borderId="34" xfId="0" applyFont="1" applyFill="1" applyBorder="1" applyAlignment="1" applyProtection="1">
      <alignment vertical="center"/>
      <protection locked="0"/>
    </xf>
    <xf numFmtId="169" fontId="37" fillId="4" borderId="34" xfId="0" applyNumberFormat="1" applyFont="1" applyFill="1" applyBorder="1" applyAlignment="1" applyProtection="1">
      <alignment horizontal="left" vertical="center"/>
      <protection locked="0"/>
    </xf>
    <xf numFmtId="169" fontId="37" fillId="4" borderId="34" xfId="0" applyNumberFormat="1" applyFont="1" applyFill="1" applyBorder="1" applyAlignment="1" applyProtection="1">
      <alignment vertical="center"/>
      <protection locked="0"/>
    </xf>
    <xf numFmtId="0" fontId="57" fillId="0" borderId="0" xfId="0" applyFont="1"/>
    <xf numFmtId="0" fontId="37" fillId="0" borderId="0" xfId="0" applyFont="1"/>
    <xf numFmtId="44" fontId="37" fillId="5" borderId="20" xfId="0" applyNumberFormat="1" applyFont="1" applyFill="1" applyBorder="1"/>
    <xf numFmtId="0" fontId="28" fillId="0" borderId="0" xfId="0" applyFont="1"/>
    <xf numFmtId="0" fontId="60" fillId="0" borderId="52" xfId="2" applyFont="1" applyFill="1" applyBorder="1" applyAlignment="1" applyProtection="1">
      <alignment horizontal="left" vertical="center"/>
    </xf>
    <xf numFmtId="14" fontId="34" fillId="0" borderId="12" xfId="0" applyNumberFormat="1" applyFont="1" applyBorder="1" applyAlignment="1">
      <alignment wrapText="1"/>
    </xf>
    <xf numFmtId="0" fontId="34" fillId="0" borderId="12" xfId="0" applyFont="1" applyBorder="1" applyAlignment="1">
      <alignment horizontal="center" wrapText="1"/>
    </xf>
    <xf numFmtId="0" fontId="66" fillId="0" borderId="0" xfId="2" applyFont="1" applyFill="1" applyBorder="1" applyAlignment="1" applyProtection="1">
      <alignment vertical="center" wrapText="1"/>
    </xf>
    <xf numFmtId="44" fontId="67" fillId="0" borderId="43" xfId="54" applyNumberFormat="1" applyFont="1" applyBorder="1" applyAlignment="1">
      <alignment horizontal="center" vertical="center"/>
    </xf>
    <xf numFmtId="0" fontId="61" fillId="0" borderId="0" xfId="0" applyFont="1" applyAlignment="1">
      <alignment horizontal="center"/>
    </xf>
    <xf numFmtId="0" fontId="0" fillId="0" borderId="69" xfId="0" applyBorder="1"/>
    <xf numFmtId="0" fontId="33" fillId="0" borderId="69" xfId="0" applyFont="1" applyBorder="1" applyAlignment="1">
      <alignment vertical="center"/>
    </xf>
    <xf numFmtId="0" fontId="33" fillId="0" borderId="3" xfId="0" applyFont="1" applyBorder="1" applyAlignment="1">
      <alignment vertical="center"/>
    </xf>
    <xf numFmtId="0" fontId="32" fillId="0" borderId="0" xfId="0" applyFont="1" applyAlignment="1">
      <alignment vertical="center"/>
    </xf>
    <xf numFmtId="0" fontId="32" fillId="0" borderId="0" xfId="0" applyFont="1" applyAlignment="1">
      <alignment horizontal="left" vertical="center"/>
    </xf>
    <xf numFmtId="14" fontId="32" fillId="0" borderId="12" xfId="0" applyNumberFormat="1" applyFont="1" applyBorder="1" applyAlignment="1">
      <alignment vertical="center" wrapText="1"/>
    </xf>
    <xf numFmtId="0" fontId="0" fillId="0" borderId="12" xfId="0" applyBorder="1" applyAlignment="1">
      <alignment vertical="center" wrapText="1"/>
    </xf>
    <xf numFmtId="0" fontId="0" fillId="0" borderId="41" xfId="0" applyBorder="1" applyAlignment="1">
      <alignment vertical="center" wrapText="1"/>
    </xf>
    <xf numFmtId="169" fontId="32" fillId="0" borderId="1" xfId="0" applyNumberFormat="1" applyFont="1" applyBorder="1" applyAlignment="1">
      <alignment horizontal="left" vertical="center"/>
    </xf>
    <xf numFmtId="14" fontId="34" fillId="0" borderId="12" xfId="0" applyNumberFormat="1" applyFont="1" applyBorder="1" applyAlignment="1">
      <alignment horizontal="left" wrapText="1"/>
    </xf>
    <xf numFmtId="0" fontId="32" fillId="0" borderId="0" xfId="0" applyFont="1" applyAlignment="1">
      <alignment horizontal="left"/>
    </xf>
    <xf numFmtId="0" fontId="74" fillId="0" borderId="0" xfId="0" applyFont="1" applyAlignment="1">
      <alignment horizontal="center"/>
    </xf>
    <xf numFmtId="44" fontId="65" fillId="0" borderId="7" xfId="0" applyNumberFormat="1" applyFont="1" applyBorder="1"/>
    <xf numFmtId="0" fontId="75" fillId="4" borderId="16" xfId="0" applyFont="1" applyFill="1" applyBorder="1" applyAlignment="1" applyProtection="1">
      <alignment wrapText="1"/>
      <protection locked="0"/>
    </xf>
    <xf numFmtId="0" fontId="75" fillId="4" borderId="27" xfId="0" applyFont="1" applyFill="1" applyBorder="1" applyAlignment="1" applyProtection="1">
      <alignment wrapText="1"/>
      <protection locked="0"/>
    </xf>
    <xf numFmtId="0" fontId="75" fillId="4" borderId="55" xfId="0" applyFont="1" applyFill="1" applyBorder="1" applyAlignment="1" applyProtection="1">
      <alignment wrapText="1"/>
      <protection locked="0"/>
    </xf>
    <xf numFmtId="0" fontId="64" fillId="0" borderId="20" xfId="0" applyFont="1" applyBorder="1" applyAlignment="1">
      <alignment horizontal="center" vertical="center" wrapText="1"/>
    </xf>
    <xf numFmtId="0" fontId="31" fillId="4" borderId="0" xfId="0" applyFont="1" applyFill="1" applyAlignment="1">
      <alignment vertical="center" wrapText="1"/>
    </xf>
    <xf numFmtId="0" fontId="31" fillId="4" borderId="23" xfId="0" applyFont="1" applyFill="1" applyBorder="1" applyAlignment="1">
      <alignment vertical="center" wrapText="1"/>
    </xf>
    <xf numFmtId="0" fontId="10" fillId="5" borderId="0" xfId="0" applyFont="1" applyFill="1" applyAlignment="1">
      <alignment horizontal="center" vertical="center" wrapText="1"/>
    </xf>
    <xf numFmtId="0" fontId="17" fillId="0" borderId="1" xfId="0" applyFont="1" applyBorder="1" applyAlignment="1">
      <alignment vertical="center" wrapText="1"/>
    </xf>
    <xf numFmtId="0" fontId="31" fillId="0" borderId="0" xfId="0" applyFont="1" applyAlignment="1">
      <alignment horizontal="right"/>
    </xf>
    <xf numFmtId="0" fontId="25" fillId="4" borderId="20" xfId="0" applyFont="1" applyFill="1" applyBorder="1"/>
    <xf numFmtId="0" fontId="31" fillId="4" borderId="0" xfId="0" applyFont="1" applyFill="1"/>
    <xf numFmtId="0" fontId="31" fillId="4" borderId="23" xfId="0" applyFont="1" applyFill="1" applyBorder="1"/>
    <xf numFmtId="0" fontId="31" fillId="4" borderId="25" xfId="0" applyFont="1" applyFill="1" applyBorder="1"/>
    <xf numFmtId="0" fontId="31" fillId="4" borderId="9" xfId="0" applyFont="1" applyFill="1" applyBorder="1"/>
    <xf numFmtId="0" fontId="31" fillId="4" borderId="10" xfId="0" applyFont="1" applyFill="1" applyBorder="1"/>
    <xf numFmtId="0" fontId="31" fillId="4" borderId="11" xfId="0" applyFont="1" applyFill="1" applyBorder="1"/>
    <xf numFmtId="0" fontId="31" fillId="4" borderId="20" xfId="0" applyFont="1" applyFill="1" applyBorder="1"/>
    <xf numFmtId="0" fontId="13" fillId="0" borderId="12" xfId="2" applyFont="1" applyFill="1" applyBorder="1" applyAlignment="1" applyProtection="1">
      <alignment vertical="center"/>
    </xf>
    <xf numFmtId="0" fontId="13" fillId="0" borderId="0" xfId="2" applyFont="1" applyFill="1" applyBorder="1" applyAlignment="1" applyProtection="1">
      <alignment vertical="center"/>
    </xf>
    <xf numFmtId="44" fontId="31" fillId="0" borderId="33" xfId="0" applyNumberFormat="1" applyFont="1" applyBorder="1"/>
    <xf numFmtId="44" fontId="31" fillId="0" borderId="60" xfId="0" applyNumberFormat="1" applyFont="1" applyBorder="1"/>
    <xf numFmtId="14" fontId="31" fillId="2" borderId="30" xfId="0" applyNumberFormat="1" applyFont="1" applyFill="1" applyBorder="1" applyAlignment="1" applyProtection="1">
      <alignment horizontal="center"/>
      <protection locked="0"/>
    </xf>
    <xf numFmtId="0" fontId="31" fillId="2" borderId="30" xfId="0" applyFont="1" applyFill="1" applyBorder="1" applyAlignment="1" applyProtection="1">
      <alignment horizontal="center"/>
      <protection locked="0"/>
    </xf>
    <xf numFmtId="0" fontId="0" fillId="2" borderId="7" xfId="0" applyFill="1" applyBorder="1" applyProtection="1">
      <protection locked="0"/>
    </xf>
    <xf numFmtId="0" fontId="0" fillId="2" borderId="20" xfId="0" applyFill="1" applyBorder="1" applyProtection="1">
      <protection locked="0"/>
    </xf>
    <xf numFmtId="0" fontId="0" fillId="2" borderId="20" xfId="0" applyFill="1" applyBorder="1" applyAlignment="1" applyProtection="1">
      <alignment horizontal="left"/>
      <protection locked="0"/>
    </xf>
    <xf numFmtId="1" fontId="31" fillId="2" borderId="21" xfId="0" applyNumberFormat="1" applyFont="1" applyFill="1" applyBorder="1" applyProtection="1">
      <protection locked="0"/>
    </xf>
    <xf numFmtId="0" fontId="31" fillId="0" borderId="23" xfId="0" applyFont="1" applyBorder="1"/>
    <xf numFmtId="0" fontId="34" fillId="0" borderId="43" xfId="0" applyFont="1" applyBorder="1"/>
    <xf numFmtId="0" fontId="33" fillId="0" borderId="33" xfId="0" applyFont="1" applyBorder="1"/>
    <xf numFmtId="0" fontId="73" fillId="0" borderId="0" xfId="0" applyFont="1" applyAlignment="1" applyProtection="1">
      <alignment horizontal="center"/>
      <protection locked="0"/>
    </xf>
    <xf numFmtId="0" fontId="25" fillId="4" borderId="8" xfId="0" applyFont="1" applyFill="1" applyBorder="1" applyAlignment="1">
      <alignment vertical="center" wrapText="1"/>
    </xf>
    <xf numFmtId="0" fontId="25" fillId="4" borderId="22" xfId="0" applyFont="1" applyFill="1" applyBorder="1" applyAlignment="1">
      <alignment vertical="center" wrapText="1"/>
    </xf>
    <xf numFmtId="0" fontId="25" fillId="4" borderId="24" xfId="0" applyFont="1" applyFill="1" applyBorder="1" applyAlignment="1">
      <alignment vertical="center" wrapText="1"/>
    </xf>
    <xf numFmtId="0" fontId="25" fillId="4" borderId="29" xfId="0" applyFont="1" applyFill="1" applyBorder="1"/>
    <xf numFmtId="0" fontId="68" fillId="0" borderId="29" xfId="0" applyFont="1" applyBorder="1"/>
    <xf numFmtId="0" fontId="68" fillId="0" borderId="21" xfId="0" applyFont="1" applyBorder="1"/>
    <xf numFmtId="0" fontId="68" fillId="0" borderId="0" xfId="0" applyFont="1"/>
    <xf numFmtId="0" fontId="31" fillId="0" borderId="29" xfId="0" applyFont="1" applyBorder="1"/>
    <xf numFmtId="0" fontId="31" fillId="0" borderId="21" xfId="0" applyFont="1" applyBorder="1"/>
    <xf numFmtId="0" fontId="25" fillId="4" borderId="8" xfId="0" applyFont="1" applyFill="1" applyBorder="1"/>
    <xf numFmtId="44" fontId="31" fillId="0" borderId="7" xfId="0" applyNumberFormat="1" applyFont="1" applyBorder="1"/>
    <xf numFmtId="44" fontId="31" fillId="0" borderId="20" xfId="0" applyNumberFormat="1" applyFont="1" applyBorder="1"/>
    <xf numFmtId="0" fontId="31" fillId="4" borderId="29" xfId="0" applyFont="1" applyFill="1" applyBorder="1" applyAlignment="1">
      <alignment horizontal="center"/>
    </xf>
    <xf numFmtId="0" fontId="31" fillId="4" borderId="21" xfId="0" applyFont="1" applyFill="1" applyBorder="1" applyAlignment="1">
      <alignment horizontal="center"/>
    </xf>
    <xf numFmtId="0" fontId="31" fillId="4" borderId="29" xfId="0" applyFont="1" applyFill="1" applyBorder="1"/>
    <xf numFmtId="0" fontId="31" fillId="4" borderId="21" xfId="0" applyFont="1" applyFill="1" applyBorder="1"/>
    <xf numFmtId="0" fontId="76" fillId="4" borderId="29" xfId="0" applyFont="1" applyFill="1" applyBorder="1" applyAlignment="1">
      <alignment vertical="center"/>
    </xf>
    <xf numFmtId="44" fontId="9" fillId="5" borderId="54" xfId="1" applyFont="1" applyFill="1" applyBorder="1" applyAlignment="1" applyProtection="1">
      <alignment vertical="center" wrapText="1"/>
    </xf>
    <xf numFmtId="44" fontId="9" fillId="5" borderId="25" xfId="1" applyFont="1" applyFill="1" applyBorder="1" applyAlignment="1" applyProtection="1">
      <alignment vertical="center" wrapText="1"/>
    </xf>
    <xf numFmtId="0" fontId="31" fillId="2" borderId="20" xfId="0" applyFont="1" applyFill="1" applyBorder="1" applyProtection="1">
      <protection locked="0"/>
    </xf>
    <xf numFmtId="166" fontId="31" fillId="2" borderId="20" xfId="0" applyNumberFormat="1" applyFont="1" applyFill="1" applyBorder="1" applyProtection="1">
      <protection locked="0"/>
    </xf>
    <xf numFmtId="0" fontId="25" fillId="7" borderId="20" xfId="0" applyFont="1" applyFill="1" applyBorder="1" applyAlignment="1">
      <alignment vertical="center" wrapText="1"/>
    </xf>
    <xf numFmtId="0" fontId="25" fillId="4" borderId="7" xfId="0" applyFont="1" applyFill="1" applyBorder="1" applyAlignment="1">
      <alignment vertical="center" wrapText="1"/>
    </xf>
    <xf numFmtId="0" fontId="71" fillId="4" borderId="22" xfId="0" applyFont="1" applyFill="1" applyBorder="1" applyAlignment="1">
      <alignment vertical="center"/>
    </xf>
    <xf numFmtId="0" fontId="77" fillId="4" borderId="0" xfId="0" applyFont="1" applyFill="1" applyAlignment="1">
      <alignment vertical="center" wrapText="1"/>
    </xf>
    <xf numFmtId="0" fontId="77" fillId="4" borderId="23" xfId="0" applyFont="1" applyFill="1" applyBorder="1" applyAlignment="1">
      <alignment vertical="center" wrapText="1"/>
    </xf>
    <xf numFmtId="0" fontId="31" fillId="0" borderId="21" xfId="0" applyFont="1" applyBorder="1" applyAlignment="1">
      <alignment vertical="center" wrapText="1"/>
    </xf>
    <xf numFmtId="0" fontId="25" fillId="7" borderId="5" xfId="0" applyFont="1" applyFill="1" applyBorder="1" applyAlignment="1">
      <alignment vertical="center" wrapText="1"/>
    </xf>
    <xf numFmtId="0" fontId="25" fillId="7" borderId="8" xfId="0" applyFont="1" applyFill="1" applyBorder="1" applyAlignment="1">
      <alignment vertical="center" wrapText="1"/>
    </xf>
    <xf numFmtId="165" fontId="31" fillId="0" borderId="0" xfId="1" applyNumberFormat="1" applyFont="1" applyFill="1" applyBorder="1" applyAlignment="1" applyProtection="1">
      <alignment horizontal="center"/>
    </xf>
    <xf numFmtId="0" fontId="71" fillId="0" borderId="0" xfId="0" applyFont="1"/>
    <xf numFmtId="0" fontId="68" fillId="0" borderId="30" xfId="0" applyFont="1" applyBorder="1"/>
    <xf numFmtId="0" fontId="31" fillId="4" borderId="30" xfId="0" applyFont="1" applyFill="1" applyBorder="1" applyAlignment="1">
      <alignment horizontal="center"/>
    </xf>
    <xf numFmtId="0" fontId="31" fillId="0" borderId="30" xfId="0" applyFont="1" applyBorder="1"/>
    <xf numFmtId="0" fontId="31" fillId="0" borderId="25" xfId="0" applyFont="1" applyBorder="1" applyAlignment="1" applyProtection="1">
      <alignment horizontal="right" vertical="center"/>
      <protection locked="0"/>
    </xf>
    <xf numFmtId="49" fontId="31" fillId="0" borderId="25" xfId="0" quotePrefix="1" applyNumberFormat="1" applyFont="1" applyBorder="1" applyAlignment="1" applyProtection="1">
      <alignment horizontal="right" vertical="center"/>
      <protection locked="0"/>
    </xf>
    <xf numFmtId="0" fontId="31" fillId="0" borderId="25" xfId="0" quotePrefix="1" applyFont="1" applyBorder="1" applyAlignment="1" applyProtection="1">
      <alignment horizontal="right" vertical="center"/>
      <protection locked="0"/>
    </xf>
    <xf numFmtId="14" fontId="31" fillId="2" borderId="8" xfId="0" applyNumberFormat="1" applyFont="1" applyFill="1" applyBorder="1" applyProtection="1">
      <protection locked="0"/>
    </xf>
    <xf numFmtId="14" fontId="31" fillId="2" borderId="7" xfId="0" applyNumberFormat="1" applyFont="1" applyFill="1" applyBorder="1" applyProtection="1">
      <protection locked="0"/>
    </xf>
    <xf numFmtId="0" fontId="31" fillId="2" borderId="29" xfId="0" applyFont="1" applyFill="1" applyBorder="1" applyAlignment="1" applyProtection="1">
      <alignment horizontal="left" vertical="center"/>
      <protection locked="0"/>
    </xf>
    <xf numFmtId="14" fontId="31" fillId="0" borderId="7" xfId="0" applyNumberFormat="1" applyFont="1" applyBorder="1"/>
    <xf numFmtId="6" fontId="31" fillId="4" borderId="6" xfId="0" applyNumberFormat="1" applyFont="1" applyFill="1" applyBorder="1" applyAlignment="1">
      <alignment horizontal="center"/>
    </xf>
    <xf numFmtId="9" fontId="0" fillId="0" borderId="0" xfId="4" applyFont="1"/>
    <xf numFmtId="0" fontId="31" fillId="0" borderId="20" xfId="0" applyFont="1" applyBorder="1"/>
    <xf numFmtId="0" fontId="9" fillId="0" borderId="37" xfId="0" applyFont="1" applyBorder="1" applyAlignment="1">
      <alignment vertical="center"/>
    </xf>
    <xf numFmtId="0" fontId="9" fillId="0" borderId="38" xfId="0" applyFont="1" applyBorder="1" applyAlignment="1">
      <alignment vertical="center"/>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0" fillId="0" borderId="0" xfId="0" applyFont="1" applyAlignment="1">
      <alignment vertical="center"/>
    </xf>
    <xf numFmtId="0" fontId="9" fillId="0" borderId="4" xfId="0" applyFont="1" applyBorder="1" applyAlignment="1">
      <alignment horizontal="left" vertical="center" wrapText="1"/>
    </xf>
    <xf numFmtId="0" fontId="12" fillId="0" borderId="4" xfId="0" applyFont="1" applyBorder="1" applyAlignment="1">
      <alignment vertical="center" wrapText="1"/>
    </xf>
    <xf numFmtId="0" fontId="9" fillId="0" borderId="0" xfId="0" applyFont="1" applyAlignment="1">
      <alignment vertical="center" wrapText="1"/>
    </xf>
    <xf numFmtId="0" fontId="9" fillId="0" borderId="12" xfId="0" applyFont="1" applyBorder="1" applyAlignment="1">
      <alignment vertical="center"/>
    </xf>
    <xf numFmtId="0" fontId="12" fillId="0" borderId="12" xfId="0" applyFont="1" applyBorder="1" applyAlignment="1">
      <alignment vertical="center" wrapText="1"/>
    </xf>
    <xf numFmtId="0" fontId="10" fillId="0" borderId="0" xfId="0" applyFont="1" applyAlignment="1">
      <alignment horizontal="left" vertical="center"/>
    </xf>
    <xf numFmtId="166" fontId="9" fillId="0" borderId="12" xfId="0" applyNumberFormat="1" applyFont="1" applyBorder="1" applyAlignment="1">
      <alignment horizontal="left" vertical="center" wrapText="1"/>
    </xf>
    <xf numFmtId="166" fontId="9" fillId="0" borderId="0" xfId="0" applyNumberFormat="1" applyFont="1" applyAlignment="1">
      <alignment vertical="center" wrapText="1"/>
    </xf>
    <xf numFmtId="166" fontId="12" fillId="0" borderId="0" xfId="0" applyNumberFormat="1" applyFont="1" applyAlignment="1">
      <alignment vertical="center" wrapText="1"/>
    </xf>
    <xf numFmtId="0" fontId="9" fillId="0" borderId="4" xfId="0" applyFont="1" applyBorder="1" applyAlignment="1">
      <alignment vertical="center"/>
    </xf>
    <xf numFmtId="0" fontId="11" fillId="0" borderId="4" xfId="0" applyFont="1" applyBorder="1" applyAlignment="1">
      <alignment vertical="center"/>
    </xf>
    <xf numFmtId="0" fontId="10" fillId="0" borderId="0" xfId="0" applyFont="1" applyAlignment="1">
      <alignment horizontal="left" vertical="center" wrapText="1"/>
    </xf>
    <xf numFmtId="0" fontId="9" fillId="0" borderId="0" xfId="0" applyFont="1" applyAlignment="1">
      <alignment horizontal="left" vertical="center" wrapText="1"/>
    </xf>
    <xf numFmtId="0" fontId="10" fillId="12" borderId="57" xfId="0" applyFont="1" applyFill="1" applyBorder="1" applyAlignment="1">
      <alignment horizontal="center" vertical="center" wrapText="1"/>
    </xf>
    <xf numFmtId="0" fontId="9" fillId="12" borderId="58" xfId="0" applyFont="1" applyFill="1" applyBorder="1" applyAlignment="1">
      <alignment vertical="center" wrapText="1"/>
    </xf>
    <xf numFmtId="0" fontId="10" fillId="12" borderId="58" xfId="0" applyFont="1" applyFill="1" applyBorder="1" applyAlignment="1">
      <alignment horizontal="center" vertical="center" wrapText="1"/>
    </xf>
    <xf numFmtId="0" fontId="10" fillId="12" borderId="59" xfId="0" applyFont="1" applyFill="1" applyBorder="1" applyAlignment="1">
      <alignment horizontal="center" vertical="center" wrapText="1"/>
    </xf>
    <xf numFmtId="14" fontId="9" fillId="0" borderId="13" xfId="0" applyNumberFormat="1" applyFont="1" applyBorder="1" applyAlignment="1">
      <alignment horizontal="center" vertical="center" wrapText="1"/>
    </xf>
    <xf numFmtId="0" fontId="9" fillId="0" borderId="14" xfId="0" applyFont="1" applyBorder="1" applyAlignment="1">
      <alignment vertical="center" wrapText="1"/>
    </xf>
    <xf numFmtId="14" fontId="9" fillId="0" borderId="14" xfId="0" applyNumberFormat="1" applyFont="1" applyBorder="1" applyAlignment="1">
      <alignment horizontal="center" vertical="center" wrapText="1"/>
    </xf>
    <xf numFmtId="14" fontId="11" fillId="0" borderId="16" xfId="0" applyNumberFormat="1" applyFont="1" applyBorder="1" applyAlignment="1">
      <alignment horizontal="center" vertical="center"/>
    </xf>
    <xf numFmtId="0" fontId="14" fillId="0" borderId="1" xfId="0" applyFont="1" applyBorder="1" applyAlignment="1">
      <alignment horizontal="center" vertical="center"/>
    </xf>
    <xf numFmtId="14" fontId="11" fillId="0" borderId="1" xfId="0" applyNumberFormat="1" applyFont="1" applyBorder="1" applyAlignment="1">
      <alignment horizontal="center" vertical="center"/>
    </xf>
    <xf numFmtId="14" fontId="11" fillId="0" borderId="17" xfId="0" applyNumberFormat="1" applyFont="1" applyBorder="1" applyAlignment="1">
      <alignment horizontal="center" vertical="center"/>
    </xf>
    <xf numFmtId="0" fontId="10" fillId="0" borderId="27" xfId="0" applyFont="1" applyBorder="1" applyAlignment="1">
      <alignment horizontal="center" vertical="center"/>
    </xf>
    <xf numFmtId="0" fontId="10" fillId="0" borderId="34" xfId="0" applyFont="1" applyBorder="1" applyAlignment="1">
      <alignment horizontal="center" vertical="center"/>
    </xf>
    <xf numFmtId="0" fontId="10" fillId="0" borderId="42" xfId="0" applyFont="1" applyBorder="1" applyAlignment="1">
      <alignment horizontal="center" vertical="center"/>
    </xf>
    <xf numFmtId="0" fontId="10" fillId="0" borderId="35" xfId="0" applyFont="1" applyBorder="1" applyAlignment="1">
      <alignment horizontal="center" vertical="center"/>
    </xf>
    <xf numFmtId="165" fontId="11" fillId="0" borderId="15" xfId="1" applyNumberFormat="1" applyFont="1" applyFill="1" applyBorder="1" applyAlignment="1" applyProtection="1">
      <alignment horizontal="center" vertical="center"/>
    </xf>
    <xf numFmtId="43" fontId="11" fillId="0" borderId="49" xfId="3" applyFont="1" applyFill="1" applyBorder="1" applyAlignment="1" applyProtection="1">
      <alignment horizontal="center" vertical="center" wrapText="1"/>
    </xf>
    <xf numFmtId="44" fontId="11" fillId="2" borderId="31" xfId="1" applyFont="1" applyFill="1" applyBorder="1" applyAlignment="1" applyProtection="1">
      <alignment horizontal="center" vertical="center"/>
      <protection locked="0"/>
    </xf>
    <xf numFmtId="43" fontId="11" fillId="0" borderId="31" xfId="3" applyFont="1" applyFill="1" applyBorder="1" applyAlignment="1" applyProtection="1">
      <alignment horizontal="center" vertical="center" wrapText="1"/>
    </xf>
    <xf numFmtId="43" fontId="11" fillId="0" borderId="60" xfId="3" applyFont="1" applyFill="1" applyBorder="1" applyAlignment="1" applyProtection="1">
      <alignment horizontal="center" vertical="center" wrapText="1"/>
    </xf>
    <xf numFmtId="165" fontId="11" fillId="0" borderId="17" xfId="1" applyNumberFormat="1" applyFont="1" applyFill="1" applyBorder="1" applyAlignment="1" applyProtection="1">
      <alignment horizontal="center" vertical="center"/>
    </xf>
    <xf numFmtId="44" fontId="11" fillId="0" borderId="12" xfId="1" applyFont="1" applyFill="1" applyBorder="1" applyAlignment="1" applyProtection="1">
      <alignment horizontal="center" vertical="center" wrapText="1"/>
    </xf>
    <xf numFmtId="44" fontId="9" fillId="2" borderId="1" xfId="1" applyFont="1" applyFill="1" applyBorder="1" applyAlignment="1" applyProtection="1">
      <alignment horizontal="center" vertical="center"/>
      <protection locked="0"/>
    </xf>
    <xf numFmtId="44" fontId="11" fillId="0" borderId="1" xfId="1" applyFont="1" applyFill="1" applyBorder="1" applyAlignment="1" applyProtection="1">
      <alignment horizontal="center" vertical="center" wrapText="1"/>
    </xf>
    <xf numFmtId="44" fontId="11" fillId="0" borderId="44" xfId="1" applyFont="1" applyFill="1" applyBorder="1" applyAlignment="1" applyProtection="1">
      <alignment horizontal="center" vertical="center" wrapText="1"/>
    </xf>
    <xf numFmtId="44" fontId="11" fillId="2" borderId="1" xfId="1" applyFont="1" applyFill="1" applyBorder="1" applyAlignment="1" applyProtection="1">
      <alignment horizontal="center" vertical="center"/>
      <protection locked="0"/>
    </xf>
    <xf numFmtId="44" fontId="11" fillId="2" borderId="1" xfId="1" applyFont="1" applyFill="1" applyBorder="1" applyAlignment="1" applyProtection="1">
      <alignment horizontal="center" vertical="center"/>
    </xf>
    <xf numFmtId="44" fontId="11" fillId="2" borderId="19" xfId="1" applyFont="1" applyFill="1" applyBorder="1" applyAlignment="1" applyProtection="1">
      <alignment horizontal="center" vertical="center"/>
    </xf>
    <xf numFmtId="165" fontId="11" fillId="0" borderId="35" xfId="1" applyNumberFormat="1" applyFont="1" applyFill="1" applyBorder="1" applyAlignment="1" applyProtection="1">
      <alignment horizontal="center" vertical="center"/>
    </xf>
    <xf numFmtId="44" fontId="11" fillId="0" borderId="51" xfId="1" applyFont="1" applyFill="1" applyBorder="1" applyAlignment="1" applyProtection="1">
      <alignment horizontal="center" vertical="center" wrapText="1"/>
    </xf>
    <xf numFmtId="44" fontId="11" fillId="0" borderId="19" xfId="1" applyFont="1" applyFill="1" applyBorder="1" applyAlignment="1" applyProtection="1">
      <alignment horizontal="center" vertical="center" wrapText="1"/>
    </xf>
    <xf numFmtId="44" fontId="11" fillId="0" borderId="33" xfId="1" applyFont="1" applyFill="1" applyBorder="1" applyAlignment="1" applyProtection="1">
      <alignment horizontal="center" vertical="center" wrapText="1"/>
    </xf>
    <xf numFmtId="0" fontId="10" fillId="0" borderId="29" xfId="0" applyFont="1" applyBorder="1" applyAlignment="1">
      <alignment vertical="center"/>
    </xf>
    <xf numFmtId="165" fontId="10" fillId="0" borderId="20" xfId="1" applyNumberFormat="1" applyFont="1" applyFill="1" applyBorder="1" applyAlignment="1" applyProtection="1">
      <alignment horizontal="right" vertical="center"/>
    </xf>
    <xf numFmtId="165" fontId="10" fillId="0" borderId="7" xfId="1" applyNumberFormat="1" applyFont="1" applyFill="1" applyBorder="1" applyAlignment="1" applyProtection="1">
      <alignment horizontal="right" vertical="center"/>
    </xf>
    <xf numFmtId="165" fontId="10" fillId="0" borderId="0" xfId="1" applyNumberFormat="1" applyFont="1" applyFill="1" applyBorder="1" applyAlignment="1" applyProtection="1">
      <alignment horizontal="left" vertical="center"/>
    </xf>
    <xf numFmtId="165" fontId="10" fillId="0" borderId="0" xfId="1" applyNumberFormat="1" applyFont="1" applyFill="1" applyBorder="1" applyAlignment="1" applyProtection="1">
      <alignment horizontal="right" vertical="center"/>
    </xf>
    <xf numFmtId="0" fontId="11" fillId="0" borderId="0" xfId="0" applyFont="1" applyAlignment="1">
      <alignment horizontal="right" vertical="center"/>
    </xf>
    <xf numFmtId="14" fontId="11" fillId="0" borderId="13" xfId="0" applyNumberFormat="1" applyFont="1" applyBorder="1" applyAlignment="1">
      <alignment horizontal="center" vertical="center"/>
    </xf>
    <xf numFmtId="14" fontId="11" fillId="0" borderId="14" xfId="0" applyNumberFormat="1" applyFont="1" applyBorder="1" applyAlignment="1">
      <alignment horizontal="center" vertical="center"/>
    </xf>
    <xf numFmtId="14" fontId="11" fillId="0" borderId="15" xfId="0" applyNumberFormat="1" applyFont="1" applyBorder="1" applyAlignment="1">
      <alignment horizontal="center" vertical="center"/>
    </xf>
    <xf numFmtId="165" fontId="11" fillId="6" borderId="40" xfId="1" applyNumberFormat="1" applyFont="1" applyFill="1" applyBorder="1" applyAlignment="1" applyProtection="1">
      <alignment horizontal="center" vertical="center"/>
    </xf>
    <xf numFmtId="44" fontId="9" fillId="2" borderId="31" xfId="1" applyFont="1" applyFill="1" applyBorder="1" applyAlignment="1" applyProtection="1">
      <alignment horizontal="center" vertical="center"/>
      <protection locked="0"/>
    </xf>
    <xf numFmtId="44" fontId="9" fillId="2" borderId="3" xfId="1" applyFont="1" applyFill="1" applyBorder="1" applyAlignment="1" applyProtection="1">
      <alignment horizontal="center" vertical="center"/>
      <protection locked="0"/>
    </xf>
    <xf numFmtId="44" fontId="9" fillId="2" borderId="32" xfId="1" applyFont="1" applyFill="1" applyBorder="1" applyAlignment="1" applyProtection="1">
      <alignment horizontal="center" vertical="center"/>
      <protection locked="0"/>
    </xf>
    <xf numFmtId="165" fontId="11" fillId="6" borderId="41" xfId="1" applyNumberFormat="1" applyFont="1" applyFill="1" applyBorder="1" applyAlignment="1" applyProtection="1">
      <alignment horizontal="center" vertical="center"/>
    </xf>
    <xf numFmtId="44" fontId="9" fillId="2" borderId="46" xfId="1" applyFont="1" applyFill="1" applyBorder="1" applyAlignment="1" applyProtection="1">
      <alignment horizontal="center" vertical="center"/>
      <protection locked="0"/>
    </xf>
    <xf numFmtId="44" fontId="9" fillId="2" borderId="17" xfId="1" applyFont="1" applyFill="1" applyBorder="1" applyAlignment="1" applyProtection="1">
      <alignment horizontal="center" vertical="center"/>
      <protection locked="0"/>
    </xf>
    <xf numFmtId="165" fontId="11" fillId="6" borderId="42" xfId="1" applyNumberFormat="1" applyFont="1" applyFill="1" applyBorder="1" applyAlignment="1" applyProtection="1">
      <alignment horizontal="center" vertical="center"/>
    </xf>
    <xf numFmtId="44" fontId="9" fillId="2" borderId="34" xfId="1" applyFont="1" applyFill="1" applyBorder="1" applyAlignment="1" applyProtection="1">
      <alignment horizontal="center" vertical="center"/>
      <protection locked="0"/>
    </xf>
    <xf numFmtId="44" fontId="9" fillId="2" borderId="53" xfId="1" applyFont="1" applyFill="1" applyBorder="1" applyAlignment="1" applyProtection="1">
      <alignment horizontal="center" vertical="center"/>
      <protection locked="0"/>
    </xf>
    <xf numFmtId="44" fontId="9" fillId="2" borderId="35" xfId="1" applyFont="1" applyFill="1" applyBorder="1" applyAlignment="1" applyProtection="1">
      <alignment horizontal="center" vertical="center"/>
      <protection locked="0"/>
    </xf>
    <xf numFmtId="165" fontId="11" fillId="6" borderId="23" xfId="1" applyNumberFormat="1" applyFont="1" applyFill="1" applyBorder="1" applyAlignment="1" applyProtection="1">
      <alignment horizontal="center" vertical="center"/>
    </xf>
    <xf numFmtId="44" fontId="10" fillId="0" borderId="20" xfId="1" applyFont="1" applyFill="1" applyBorder="1" applyAlignment="1" applyProtection="1">
      <alignment horizontal="center" vertical="center"/>
    </xf>
    <xf numFmtId="44" fontId="10" fillId="6" borderId="20" xfId="1" applyFont="1" applyFill="1" applyBorder="1" applyAlignment="1" applyProtection="1">
      <alignment horizontal="center" vertical="center"/>
    </xf>
    <xf numFmtId="44" fontId="9" fillId="6" borderId="20" xfId="1" applyFont="1" applyFill="1" applyBorder="1" applyAlignment="1" applyProtection="1">
      <alignment horizontal="center" vertical="center"/>
    </xf>
    <xf numFmtId="165" fontId="9" fillId="0" borderId="13" xfId="1" applyNumberFormat="1" applyFont="1" applyFill="1" applyBorder="1" applyAlignment="1" applyProtection="1">
      <alignment horizontal="right" vertical="center"/>
    </xf>
    <xf numFmtId="165" fontId="9" fillId="6" borderId="49" xfId="1" applyNumberFormat="1" applyFont="1" applyFill="1" applyBorder="1" applyAlignment="1" applyProtection="1">
      <alignment horizontal="right" vertical="center"/>
    </xf>
    <xf numFmtId="165" fontId="9" fillId="0" borderId="43" xfId="1" applyNumberFormat="1" applyFont="1" applyFill="1" applyBorder="1" applyAlignment="1" applyProtection="1">
      <alignment horizontal="right" vertical="center"/>
    </xf>
    <xf numFmtId="165" fontId="9" fillId="0" borderId="16" xfId="1" applyNumberFormat="1" applyFont="1" applyFill="1" applyBorder="1" applyAlignment="1" applyProtection="1">
      <alignment horizontal="right" vertical="center"/>
    </xf>
    <xf numFmtId="165" fontId="9" fillId="6" borderId="12" xfId="1" applyNumberFormat="1" applyFont="1" applyFill="1" applyBorder="1" applyAlignment="1" applyProtection="1">
      <alignment horizontal="right" vertical="center"/>
    </xf>
    <xf numFmtId="165" fontId="9" fillId="0" borderId="44" xfId="1" applyNumberFormat="1" applyFont="1" applyFill="1" applyBorder="1" applyAlignment="1" applyProtection="1">
      <alignment horizontal="right" vertical="center"/>
    </xf>
    <xf numFmtId="0" fontId="11" fillId="0" borderId="18" xfId="0" applyFont="1" applyBorder="1" applyAlignment="1">
      <alignment horizontal="right" vertical="center"/>
    </xf>
    <xf numFmtId="0" fontId="11" fillId="6" borderId="52" xfId="0" applyFont="1" applyFill="1" applyBorder="1" applyAlignment="1">
      <alignment horizontal="right" vertical="center"/>
    </xf>
    <xf numFmtId="165" fontId="11" fillId="0" borderId="50" xfId="0" applyNumberFormat="1" applyFont="1" applyBorder="1" applyAlignment="1">
      <alignment vertical="center"/>
    </xf>
    <xf numFmtId="165" fontId="11" fillId="6" borderId="52" xfId="0" applyNumberFormat="1" applyFont="1" applyFill="1" applyBorder="1" applyAlignment="1">
      <alignment vertical="center"/>
    </xf>
    <xf numFmtId="0" fontId="11" fillId="0" borderId="27" xfId="0" applyFont="1" applyBorder="1" applyAlignment="1">
      <alignment horizontal="right" vertical="center"/>
    </xf>
    <xf numFmtId="0" fontId="11" fillId="6" borderId="51" xfId="0" applyFont="1" applyFill="1" applyBorder="1" applyAlignment="1">
      <alignment horizontal="right" vertical="center"/>
    </xf>
    <xf numFmtId="165" fontId="11" fillId="0" borderId="33" xfId="0" applyNumberFormat="1" applyFont="1" applyBorder="1" applyAlignment="1">
      <alignment vertical="center"/>
    </xf>
    <xf numFmtId="165" fontId="11" fillId="6" borderId="51" xfId="0" applyNumberFormat="1" applyFont="1" applyFill="1" applyBorder="1" applyAlignment="1">
      <alignment vertical="center"/>
    </xf>
    <xf numFmtId="0" fontId="15" fillId="0" borderId="0" xfId="0" applyFont="1" applyAlignment="1">
      <alignment horizontal="right" vertical="center"/>
    </xf>
    <xf numFmtId="0" fontId="11" fillId="0" borderId="0" xfId="0" applyFont="1" applyAlignment="1">
      <alignment horizontal="center" vertical="center"/>
    </xf>
    <xf numFmtId="14" fontId="14" fillId="5" borderId="20" xfId="0" applyNumberFormat="1" applyFont="1" applyFill="1" applyBorder="1" applyAlignment="1">
      <alignment horizontal="center" vertical="center"/>
    </xf>
    <xf numFmtId="14" fontId="14" fillId="6" borderId="20" xfId="0" applyNumberFormat="1" applyFont="1" applyFill="1" applyBorder="1" applyAlignment="1">
      <alignment horizontal="center" vertical="center"/>
    </xf>
    <xf numFmtId="0" fontId="9" fillId="5" borderId="5" xfId="0" applyFont="1" applyFill="1" applyBorder="1" applyAlignment="1">
      <alignment horizontal="right" vertical="center"/>
    </xf>
    <xf numFmtId="44" fontId="9" fillId="5" borderId="5" xfId="1" applyFont="1" applyFill="1" applyBorder="1" applyAlignment="1">
      <alignment horizontal="right" vertical="center"/>
    </xf>
    <xf numFmtId="44" fontId="11" fillId="5" borderId="13" xfId="1" applyFont="1" applyFill="1" applyBorder="1" applyAlignment="1" applyProtection="1">
      <alignment vertical="center"/>
    </xf>
    <xf numFmtId="44" fontId="11" fillId="6" borderId="40" xfId="1" applyFont="1" applyFill="1" applyBorder="1" applyAlignment="1" applyProtection="1">
      <alignment vertical="center"/>
    </xf>
    <xf numFmtId="44" fontId="11" fillId="5" borderId="14" xfId="1" applyFont="1" applyFill="1" applyBorder="1" applyAlignment="1" applyProtection="1">
      <alignment vertical="center"/>
    </xf>
    <xf numFmtId="44" fontId="11" fillId="6" borderId="14" xfId="1" applyFont="1" applyFill="1" applyBorder="1" applyAlignment="1" applyProtection="1">
      <alignment vertical="center"/>
    </xf>
    <xf numFmtId="44" fontId="11" fillId="6" borderId="45" xfId="1" applyFont="1" applyFill="1" applyBorder="1" applyAlignment="1" applyProtection="1">
      <alignment vertical="center"/>
    </xf>
    <xf numFmtId="44" fontId="11" fillId="5" borderId="15" xfId="1" applyFont="1" applyFill="1" applyBorder="1" applyAlignment="1" applyProtection="1">
      <alignment vertical="center"/>
    </xf>
    <xf numFmtId="0" fontId="9" fillId="5" borderId="50" xfId="0" applyFont="1" applyFill="1" applyBorder="1" applyAlignment="1">
      <alignment horizontal="right" vertical="center"/>
    </xf>
    <xf numFmtId="44" fontId="11" fillId="5" borderId="27" xfId="1" applyFont="1" applyFill="1" applyBorder="1" applyAlignment="1" applyProtection="1">
      <alignment vertical="center"/>
    </xf>
    <xf numFmtId="44" fontId="11" fillId="6" borderId="42" xfId="1" applyFont="1" applyFill="1" applyBorder="1" applyAlignment="1" applyProtection="1">
      <alignment vertical="center"/>
    </xf>
    <xf numFmtId="44" fontId="11" fillId="5" borderId="34" xfId="1" applyFont="1" applyFill="1" applyBorder="1" applyAlignment="1" applyProtection="1">
      <alignment vertical="center"/>
    </xf>
    <xf numFmtId="44" fontId="11" fillId="6" borderId="34" xfId="1" applyFont="1" applyFill="1" applyBorder="1" applyAlignment="1" applyProtection="1">
      <alignment vertical="center"/>
    </xf>
    <xf numFmtId="44" fontId="11" fillId="6" borderId="53" xfId="1" applyFont="1" applyFill="1" applyBorder="1" applyAlignment="1" applyProtection="1">
      <alignment vertical="center"/>
    </xf>
    <xf numFmtId="44" fontId="11" fillId="5" borderId="35" xfId="1" applyFont="1" applyFill="1" applyBorder="1" applyAlignment="1" applyProtection="1">
      <alignment vertical="center"/>
    </xf>
    <xf numFmtId="0" fontId="9" fillId="5" borderId="33" xfId="0" applyFont="1" applyFill="1" applyBorder="1" applyAlignment="1">
      <alignment horizontal="right" vertical="center"/>
    </xf>
    <xf numFmtId="0" fontId="10" fillId="5" borderId="7" xfId="0" applyFont="1" applyFill="1" applyBorder="1" applyAlignment="1">
      <alignment horizontal="right" vertical="center"/>
    </xf>
    <xf numFmtId="44" fontId="10" fillId="5" borderId="25" xfId="1" applyFont="1" applyFill="1" applyBorder="1" applyAlignment="1" applyProtection="1">
      <alignment vertical="center"/>
    </xf>
    <xf numFmtId="44" fontId="10" fillId="5" borderId="7" xfId="1" applyFont="1" applyFill="1" applyBorder="1" applyAlignment="1" applyProtection="1">
      <alignment vertical="center"/>
    </xf>
    <xf numFmtId="44" fontId="10" fillId="6" borderId="25" xfId="1" applyFont="1" applyFill="1" applyBorder="1" applyAlignment="1" applyProtection="1">
      <alignment vertical="center"/>
    </xf>
    <xf numFmtId="44" fontId="9" fillId="6" borderId="25" xfId="1" applyFont="1" applyFill="1" applyBorder="1" applyAlignment="1" applyProtection="1">
      <alignment vertical="center"/>
    </xf>
    <xf numFmtId="44" fontId="11" fillId="0" borderId="0" xfId="1" applyFont="1" applyAlignment="1">
      <alignment vertical="center"/>
    </xf>
    <xf numFmtId="44" fontId="11" fillId="6" borderId="0" xfId="1" applyFont="1" applyFill="1" applyAlignment="1">
      <alignment vertical="center"/>
    </xf>
    <xf numFmtId="0" fontId="14" fillId="0" borderId="8" xfId="0" applyFont="1" applyBorder="1" applyAlignment="1">
      <alignment horizontal="right" vertical="center"/>
    </xf>
    <xf numFmtId="44" fontId="11" fillId="0" borderId="13" xfId="1" applyFont="1" applyBorder="1" applyAlignment="1">
      <alignment vertical="center"/>
    </xf>
    <xf numFmtId="44" fontId="11" fillId="0" borderId="45" xfId="1" applyFont="1" applyBorder="1" applyAlignment="1">
      <alignment vertical="center"/>
    </xf>
    <xf numFmtId="44" fontId="11" fillId="0" borderId="43" xfId="1" applyFont="1" applyBorder="1" applyAlignment="1">
      <alignment vertical="center"/>
    </xf>
    <xf numFmtId="44" fontId="11" fillId="6" borderId="40" xfId="1" applyFont="1" applyFill="1" applyBorder="1" applyAlignment="1">
      <alignment vertical="center"/>
    </xf>
    <xf numFmtId="44" fontId="11" fillId="0" borderId="14" xfId="1" applyFont="1" applyBorder="1" applyAlignment="1">
      <alignment vertical="center"/>
    </xf>
    <xf numFmtId="44" fontId="11" fillId="6" borderId="14" xfId="1" applyFont="1" applyFill="1" applyBorder="1" applyAlignment="1">
      <alignment vertical="center"/>
    </xf>
    <xf numFmtId="44" fontId="11" fillId="6" borderId="45" xfId="1" applyFont="1" applyFill="1" applyBorder="1" applyAlignment="1">
      <alignment vertical="center"/>
    </xf>
    <xf numFmtId="44" fontId="11" fillId="0" borderId="15" xfId="1" applyFont="1" applyBorder="1" applyAlignment="1">
      <alignment vertical="center"/>
    </xf>
    <xf numFmtId="0" fontId="14" fillId="0" borderId="22" xfId="0" applyFont="1" applyBorder="1" applyAlignment="1">
      <alignment horizontal="right" vertical="center"/>
    </xf>
    <xf numFmtId="44" fontId="11" fillId="0" borderId="16" xfId="1" applyFont="1" applyBorder="1" applyAlignment="1">
      <alignment vertical="center"/>
    </xf>
    <xf numFmtId="44" fontId="11" fillId="0" borderId="46" xfId="1" applyFont="1" applyBorder="1" applyAlignment="1">
      <alignment vertical="center"/>
    </xf>
    <xf numFmtId="44" fontId="11" fillId="0" borderId="44" xfId="1" applyFont="1" applyBorder="1" applyAlignment="1">
      <alignment vertical="center"/>
    </xf>
    <xf numFmtId="44" fontId="11" fillId="6" borderId="41" xfId="1" applyFont="1" applyFill="1" applyBorder="1" applyAlignment="1">
      <alignment vertical="center"/>
    </xf>
    <xf numFmtId="44" fontId="11" fillId="0" borderId="1" xfId="1" applyFont="1" applyBorder="1" applyAlignment="1">
      <alignment vertical="center"/>
    </xf>
    <xf numFmtId="44" fontId="11" fillId="6" borderId="1" xfId="1" applyFont="1" applyFill="1" applyBorder="1" applyAlignment="1">
      <alignment vertical="center"/>
    </xf>
    <xf numFmtId="44" fontId="11" fillId="6" borderId="46" xfId="1" applyFont="1" applyFill="1" applyBorder="1" applyAlignment="1">
      <alignment vertical="center"/>
    </xf>
    <xf numFmtId="44" fontId="11" fillId="0" borderId="17" xfId="1" applyFont="1" applyBorder="1" applyAlignment="1">
      <alignment vertical="center"/>
    </xf>
    <xf numFmtId="0" fontId="14" fillId="0" borderId="24" xfId="0" applyFont="1" applyBorder="1" applyAlignment="1">
      <alignment horizontal="right" vertical="center"/>
    </xf>
    <xf numFmtId="44" fontId="11" fillId="0" borderId="27" xfId="1" applyFont="1" applyBorder="1" applyAlignment="1">
      <alignment vertical="center"/>
    </xf>
    <xf numFmtId="44" fontId="14" fillId="0" borderId="62" xfId="1" applyFont="1" applyBorder="1" applyAlignment="1">
      <alignment vertical="center"/>
    </xf>
    <xf numFmtId="44" fontId="14" fillId="0" borderId="33" xfId="1" applyFont="1" applyBorder="1" applyAlignment="1">
      <alignment vertical="center"/>
    </xf>
    <xf numFmtId="44" fontId="11" fillId="6" borderId="42" xfId="1" applyFont="1" applyFill="1" applyBorder="1" applyAlignment="1">
      <alignment vertical="center"/>
    </xf>
    <xf numFmtId="44" fontId="14" fillId="0" borderId="34" xfId="1" applyFont="1" applyBorder="1" applyAlignment="1">
      <alignment vertical="center"/>
    </xf>
    <xf numFmtId="44" fontId="14" fillId="6" borderId="34" xfId="1" applyFont="1" applyFill="1" applyBorder="1" applyAlignment="1">
      <alignment vertical="center"/>
    </xf>
    <xf numFmtId="44" fontId="11" fillId="6" borderId="34" xfId="1" applyFont="1" applyFill="1" applyBorder="1" applyAlignment="1">
      <alignment vertical="center"/>
    </xf>
    <xf numFmtId="44" fontId="14" fillId="6" borderId="53" xfId="1" applyFont="1" applyFill="1" applyBorder="1" applyAlignment="1">
      <alignment vertical="center"/>
    </xf>
    <xf numFmtId="44" fontId="14" fillId="0" borderId="35" xfId="1" applyFont="1" applyBorder="1" applyAlignment="1">
      <alignment vertical="center"/>
    </xf>
    <xf numFmtId="0" fontId="31" fillId="0" borderId="0" xfId="0" applyFont="1" applyAlignment="1" applyProtection="1">
      <alignment vertical="top"/>
      <protection locked="0"/>
    </xf>
    <xf numFmtId="0" fontId="31" fillId="0" borderId="22" xfId="0" applyFont="1" applyBorder="1" applyAlignment="1" applyProtection="1">
      <alignment vertical="top"/>
      <protection locked="0"/>
    </xf>
    <xf numFmtId="0" fontId="30" fillId="0" borderId="30" xfId="0" applyFont="1" applyBorder="1"/>
    <xf numFmtId="14" fontId="30" fillId="0" borderId="30" xfId="0" applyNumberFormat="1" applyFont="1" applyBorder="1"/>
    <xf numFmtId="0" fontId="31" fillId="4" borderId="29" xfId="0" applyFont="1" applyFill="1" applyBorder="1" applyAlignment="1">
      <alignment vertical="center" wrapText="1"/>
    </xf>
    <xf numFmtId="0" fontId="31" fillId="4" borderId="30" xfId="0" applyFont="1" applyFill="1" applyBorder="1" applyAlignment="1">
      <alignment vertical="center" wrapText="1"/>
    </xf>
    <xf numFmtId="0" fontId="31" fillId="4" borderId="21" xfId="0" applyFont="1" applyFill="1" applyBorder="1" applyAlignment="1">
      <alignment vertical="center" wrapText="1"/>
    </xf>
    <xf numFmtId="14" fontId="31" fillId="4" borderId="8" xfId="0" applyNumberFormat="1" applyFont="1" applyFill="1" applyBorder="1" applyAlignment="1">
      <alignment horizontal="center"/>
    </xf>
    <xf numFmtId="14" fontId="31" fillId="4" borderId="9" xfId="0" applyNumberFormat="1" applyFont="1" applyFill="1" applyBorder="1" applyAlignment="1">
      <alignment horizontal="center"/>
    </xf>
    <xf numFmtId="14" fontId="31" fillId="4" borderId="10" xfId="0" applyNumberFormat="1" applyFont="1" applyFill="1" applyBorder="1" applyAlignment="1">
      <alignment horizontal="center"/>
    </xf>
    <xf numFmtId="14" fontId="31" fillId="4" borderId="22" xfId="0" applyNumberFormat="1" applyFont="1" applyFill="1" applyBorder="1" applyAlignment="1">
      <alignment horizontal="center"/>
    </xf>
    <xf numFmtId="14" fontId="31" fillId="4" borderId="0" xfId="0" applyNumberFormat="1" applyFont="1" applyFill="1" applyAlignment="1">
      <alignment horizontal="center"/>
    </xf>
    <xf numFmtId="14" fontId="31" fillId="4" borderId="23" xfId="0" applyNumberFormat="1" applyFont="1" applyFill="1" applyBorder="1" applyAlignment="1">
      <alignment horizontal="center"/>
    </xf>
    <xf numFmtId="14" fontId="31" fillId="4" borderId="24" xfId="0" applyNumberFormat="1" applyFont="1" applyFill="1" applyBorder="1" applyAlignment="1">
      <alignment horizontal="center"/>
    </xf>
    <xf numFmtId="14" fontId="31" fillId="4" borderId="11" xfId="0" applyNumberFormat="1" applyFont="1" applyFill="1" applyBorder="1" applyAlignment="1">
      <alignment horizontal="center"/>
    </xf>
    <xf numFmtId="14" fontId="31" fillId="4" borderId="25" xfId="0" applyNumberFormat="1" applyFont="1" applyFill="1" applyBorder="1" applyAlignment="1">
      <alignment horizontal="center"/>
    </xf>
    <xf numFmtId="0" fontId="31" fillId="4" borderId="23" xfId="0" applyFont="1" applyFill="1" applyBorder="1" applyAlignment="1">
      <alignment horizontal="left"/>
    </xf>
    <xf numFmtId="0" fontId="31" fillId="2" borderId="49" xfId="0" applyFont="1" applyFill="1" applyBorder="1" applyProtection="1">
      <protection locked="0"/>
    </xf>
    <xf numFmtId="0" fontId="31" fillId="2" borderId="12" xfId="0" applyFont="1" applyFill="1" applyBorder="1" applyProtection="1">
      <protection locked="0"/>
    </xf>
    <xf numFmtId="0" fontId="31" fillId="2" borderId="51" xfId="0" applyFont="1" applyFill="1" applyBorder="1" applyProtection="1">
      <protection locked="0"/>
    </xf>
    <xf numFmtId="0" fontId="78" fillId="2" borderId="5" xfId="2" applyFont="1" applyFill="1" applyBorder="1" applyAlignment="1" applyProtection="1">
      <alignment horizontal="left"/>
      <protection locked="0"/>
    </xf>
    <xf numFmtId="0" fontId="31" fillId="0" borderId="65" xfId="0" applyFont="1" applyBorder="1" applyProtection="1">
      <protection locked="0"/>
    </xf>
    <xf numFmtId="0" fontId="30" fillId="0" borderId="9" xfId="0" applyFont="1" applyBorder="1"/>
    <xf numFmtId="0" fontId="30" fillId="0" borderId="0" xfId="0" applyFont="1"/>
    <xf numFmtId="14" fontId="30" fillId="0" borderId="9" xfId="0" applyNumberFormat="1" applyFont="1" applyBorder="1"/>
    <xf numFmtId="0" fontId="71" fillId="0" borderId="0" xfId="0" applyFont="1" applyAlignment="1">
      <alignment wrapText="1"/>
    </xf>
    <xf numFmtId="0" fontId="71" fillId="0" borderId="0" xfId="0" applyFont="1" applyAlignment="1">
      <alignment horizontal="center" wrapText="1"/>
    </xf>
    <xf numFmtId="0" fontId="31" fillId="0" borderId="0" xfId="0" applyFont="1" applyAlignment="1">
      <alignment wrapText="1"/>
    </xf>
    <xf numFmtId="44" fontId="31" fillId="0" borderId="0" xfId="1" applyFont="1" applyProtection="1"/>
    <xf numFmtId="0" fontId="89" fillId="0" borderId="0" xfId="0" applyFont="1" applyAlignment="1">
      <alignment vertical="center"/>
    </xf>
    <xf numFmtId="0" fontId="31" fillId="0" borderId="0" xfId="0" applyFont="1" applyAlignment="1">
      <alignment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53" fillId="0" borderId="0" xfId="0" applyFont="1" applyAlignment="1">
      <alignment vertical="center" wrapText="1"/>
    </xf>
    <xf numFmtId="0" fontId="87" fillId="0" borderId="0" xfId="0" applyFont="1" applyAlignment="1">
      <alignment vertical="center"/>
    </xf>
    <xf numFmtId="0" fontId="80" fillId="0" borderId="31" xfId="0" applyFont="1" applyBorder="1" applyAlignment="1" applyProtection="1">
      <alignment vertical="center" wrapText="1"/>
      <protection locked="0"/>
    </xf>
    <xf numFmtId="0" fontId="27" fillId="12" borderId="13" xfId="0" applyFont="1" applyFill="1" applyBorder="1" applyAlignment="1">
      <alignment vertical="center" wrapText="1"/>
    </xf>
    <xf numFmtId="0" fontId="27" fillId="12" borderId="16" xfId="0" applyFont="1" applyFill="1" applyBorder="1" applyAlignment="1">
      <alignment vertical="center" wrapText="1"/>
    </xf>
    <xf numFmtId="0" fontId="27" fillId="12" borderId="27" xfId="0" applyFont="1" applyFill="1" applyBorder="1" applyAlignment="1">
      <alignment vertical="center" wrapText="1"/>
    </xf>
    <xf numFmtId="0" fontId="36" fillId="12" borderId="20" xfId="0" applyFont="1" applyFill="1" applyBorder="1" applyAlignment="1">
      <alignment horizontal="left" vertical="center" wrapText="1"/>
    </xf>
    <xf numFmtId="0" fontId="36" fillId="12" borderId="7" xfId="0" applyFont="1" applyFill="1" applyBorder="1" applyAlignment="1">
      <alignment horizontal="left" vertical="center" wrapText="1"/>
    </xf>
    <xf numFmtId="0" fontId="90" fillId="12" borderId="9" xfId="0" applyFont="1" applyFill="1" applyBorder="1" applyAlignment="1">
      <alignment horizontal="left" vertical="center"/>
    </xf>
    <xf numFmtId="0" fontId="90" fillId="12" borderId="9" xfId="0" applyFont="1" applyFill="1" applyBorder="1" applyAlignment="1" applyProtection="1">
      <alignment horizontal="left" vertical="center"/>
      <protection locked="0"/>
    </xf>
    <xf numFmtId="0" fontId="90" fillId="12" borderId="10" xfId="0" applyFont="1" applyFill="1" applyBorder="1" applyAlignment="1" applyProtection="1">
      <alignment horizontal="left" vertical="center"/>
      <protection locked="0"/>
    </xf>
    <xf numFmtId="0" fontId="36" fillId="12" borderId="6" xfId="0" applyFont="1" applyFill="1" applyBorder="1" applyAlignment="1">
      <alignment horizontal="left" vertical="center" wrapText="1"/>
    </xf>
    <xf numFmtId="0" fontId="36" fillId="12" borderId="43" xfId="0" applyFont="1" applyFill="1" applyBorder="1" applyAlignment="1">
      <alignment horizontal="right" vertical="center" wrapText="1"/>
    </xf>
    <xf numFmtId="44" fontId="36" fillId="47" borderId="29" xfId="1" applyFont="1" applyFill="1" applyBorder="1" applyAlignment="1" applyProtection="1">
      <alignment horizontal="right" vertical="center"/>
    </xf>
    <xf numFmtId="0" fontId="36" fillId="12" borderId="44" xfId="0" applyFont="1" applyFill="1" applyBorder="1" applyAlignment="1">
      <alignment horizontal="right" vertical="center" wrapText="1"/>
    </xf>
    <xf numFmtId="0" fontId="36" fillId="12" borderId="50" xfId="0" applyFont="1" applyFill="1" applyBorder="1" applyAlignment="1">
      <alignment horizontal="right" vertical="center" wrapText="1"/>
    </xf>
    <xf numFmtId="9" fontId="36" fillId="47" borderId="9" xfId="4" applyFont="1" applyFill="1" applyBorder="1" applyAlignment="1" applyProtection="1">
      <alignment horizontal="right" vertical="center" wrapText="1"/>
    </xf>
    <xf numFmtId="0" fontId="36" fillId="12" borderId="33" xfId="0" applyFont="1" applyFill="1" applyBorder="1" applyAlignment="1">
      <alignment horizontal="right" vertical="center" wrapText="1"/>
    </xf>
    <xf numFmtId="0" fontId="36" fillId="12" borderId="24" xfId="0" applyFont="1" applyFill="1" applyBorder="1" applyAlignment="1">
      <alignment horizontal="left" vertical="center" wrapText="1"/>
    </xf>
    <xf numFmtId="0" fontId="92" fillId="0" borderId="0" xfId="0" applyFont="1"/>
    <xf numFmtId="0" fontId="92" fillId="0" borderId="0" xfId="0" applyFont="1" applyAlignment="1">
      <alignment horizontal="center"/>
    </xf>
    <xf numFmtId="0" fontId="93" fillId="0" borderId="0" xfId="0" applyFont="1" applyAlignment="1">
      <alignment wrapText="1"/>
    </xf>
    <xf numFmtId="0" fontId="93" fillId="7" borderId="5" xfId="0" applyFont="1" applyFill="1" applyBorder="1" applyAlignment="1">
      <alignment horizontal="center" vertical="center" wrapText="1"/>
    </xf>
    <xf numFmtId="0" fontId="93" fillId="7" borderId="10" xfId="0" applyFont="1" applyFill="1" applyBorder="1" applyAlignment="1">
      <alignment horizontal="center" vertical="center" wrapText="1"/>
    </xf>
    <xf numFmtId="44" fontId="23" fillId="0" borderId="1" xfId="1" applyFont="1" applyFill="1" applyBorder="1" applyAlignment="1" applyProtection="1">
      <alignment horizontal="center" vertical="center" wrapText="1"/>
      <protection locked="0"/>
    </xf>
    <xf numFmtId="44" fontId="23" fillId="0" borderId="34" xfId="1" applyFont="1" applyFill="1" applyBorder="1" applyAlignment="1" applyProtection="1">
      <alignment horizontal="center" vertical="center" wrapText="1"/>
      <protection locked="0"/>
    </xf>
    <xf numFmtId="167" fontId="23" fillId="0" borderId="16" xfId="3" applyNumberFormat="1" applyFont="1" applyFill="1" applyBorder="1" applyAlignment="1" applyProtection="1">
      <alignment horizontal="center" vertical="center" wrapText="1"/>
      <protection locked="0"/>
    </xf>
    <xf numFmtId="167" fontId="23" fillId="0" borderId="1" xfId="3" applyNumberFormat="1" applyFont="1" applyFill="1" applyBorder="1" applyAlignment="1" applyProtection="1">
      <alignment horizontal="center" vertical="center" wrapText="1"/>
      <protection locked="0"/>
    </xf>
    <xf numFmtId="167" fontId="23" fillId="0" borderId="34" xfId="3" applyNumberFormat="1" applyFont="1" applyFill="1" applyBorder="1" applyAlignment="1" applyProtection="1">
      <alignment horizontal="center" vertical="center" wrapText="1"/>
      <protection locked="0"/>
    </xf>
    <xf numFmtId="44" fontId="0" fillId="0" borderId="0" xfId="1" applyFont="1" applyProtection="1"/>
    <xf numFmtId="0" fontId="23" fillId="0" borderId="1" xfId="0" applyFont="1" applyBorder="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0" fontId="93" fillId="0" borderId="0" xfId="0" applyFont="1" applyAlignment="1">
      <alignment horizontal="left" vertical="center" wrapText="1"/>
    </xf>
    <xf numFmtId="0" fontId="24" fillId="4" borderId="29" xfId="0" applyFont="1" applyFill="1" applyBorder="1"/>
    <xf numFmtId="0" fontId="24" fillId="4" borderId="29" xfId="0" applyFont="1" applyFill="1" applyBorder="1" applyAlignment="1">
      <alignment horizontal="center"/>
    </xf>
    <xf numFmtId="0" fontId="24" fillId="4" borderId="21" xfId="0" applyFont="1" applyFill="1" applyBorder="1" applyAlignment="1">
      <alignment horizontal="center"/>
    </xf>
    <xf numFmtId="0" fontId="24" fillId="4" borderId="20" xfId="0" applyFont="1" applyFill="1" applyBorder="1" applyAlignment="1">
      <alignment horizontal="center"/>
    </xf>
    <xf numFmtId="0" fontId="24" fillId="0" borderId="0" xfId="0" applyFont="1" applyAlignment="1">
      <alignment wrapText="1"/>
    </xf>
    <xf numFmtId="44" fontId="0" fillId="0" borderId="0" xfId="1" applyFont="1" applyAlignment="1" applyProtection="1">
      <alignment wrapText="1"/>
    </xf>
    <xf numFmtId="0" fontId="0" fillId="0" borderId="43" xfId="0" applyBorder="1" applyAlignment="1">
      <alignment horizontal="left" vertical="center"/>
    </xf>
    <xf numFmtId="0" fontId="93" fillId="0" borderId="0" xfId="0" applyFont="1" applyAlignment="1">
      <alignment vertical="top" wrapText="1"/>
    </xf>
    <xf numFmtId="0" fontId="0" fillId="0" borderId="44" xfId="0" applyBorder="1" applyAlignment="1">
      <alignment horizontal="left" vertical="center"/>
    </xf>
    <xf numFmtId="0" fontId="93" fillId="4" borderId="5" xfId="0" applyFont="1" applyFill="1" applyBorder="1" applyAlignment="1">
      <alignment horizontal="center"/>
    </xf>
    <xf numFmtId="0" fontId="93" fillId="4" borderId="10" xfId="0" applyFont="1" applyFill="1" applyBorder="1" applyAlignment="1">
      <alignment horizontal="center"/>
    </xf>
    <xf numFmtId="44" fontId="93" fillId="4" borderId="10" xfId="1" applyFont="1" applyFill="1" applyBorder="1" applyAlignment="1" applyProtection="1">
      <alignment horizontal="center" wrapText="1"/>
    </xf>
    <xf numFmtId="44" fontId="93" fillId="4" borderId="5" xfId="1" applyFont="1" applyFill="1" applyBorder="1" applyAlignment="1" applyProtection="1">
      <alignment horizontal="center" wrapText="1"/>
    </xf>
    <xf numFmtId="44" fontId="93" fillId="4" borderId="58" xfId="1" applyFont="1" applyFill="1" applyBorder="1" applyAlignment="1" applyProtection="1">
      <alignment horizontal="center" wrapText="1"/>
    </xf>
    <xf numFmtId="44" fontId="93" fillId="4" borderId="63" xfId="1" applyFont="1" applyFill="1" applyBorder="1" applyAlignment="1" applyProtection="1">
      <alignment horizontal="center" wrapText="1"/>
    </xf>
    <xf numFmtId="0" fontId="93" fillId="0" borderId="63" xfId="0" applyFont="1" applyBorder="1" applyAlignment="1">
      <alignment horizontal="center" wrapText="1"/>
    </xf>
    <xf numFmtId="0" fontId="24" fillId="0" borderId="59" xfId="0" applyFont="1" applyBorder="1" applyAlignment="1">
      <alignment horizontal="center"/>
    </xf>
    <xf numFmtId="44" fontId="28" fillId="4" borderId="43" xfId="1" applyFont="1" applyFill="1" applyBorder="1" applyAlignment="1" applyProtection="1">
      <alignment horizontal="center" wrapText="1"/>
    </xf>
    <xf numFmtId="44" fontId="92" fillId="0" borderId="0" xfId="1" applyFont="1" applyFill="1" applyBorder="1" applyAlignment="1" applyProtection="1">
      <alignment wrapText="1"/>
    </xf>
    <xf numFmtId="44" fontId="28" fillId="4" borderId="44" xfId="1" applyFont="1" applyFill="1" applyBorder="1" applyAlignment="1" applyProtection="1">
      <alignment horizontal="center" wrapText="1"/>
    </xf>
    <xf numFmtId="44" fontId="95" fillId="8" borderId="20" xfId="1" applyFont="1" applyFill="1" applyBorder="1" applyAlignment="1" applyProtection="1">
      <alignment horizontal="center" wrapText="1"/>
    </xf>
    <xf numFmtId="0" fontId="23" fillId="0" borderId="44" xfId="0" applyFont="1" applyBorder="1" applyAlignment="1">
      <alignment horizontal="left" vertical="center"/>
    </xf>
    <xf numFmtId="0" fontId="23" fillId="0" borderId="50" xfId="0" applyFont="1" applyBorder="1" applyAlignment="1">
      <alignment horizontal="left" vertical="center"/>
    </xf>
    <xf numFmtId="0" fontId="23" fillId="0" borderId="0" xfId="0" applyFont="1" applyAlignment="1">
      <alignment horizontal="left" vertical="center" wrapText="1"/>
    </xf>
    <xf numFmtId="44" fontId="0" fillId="0" borderId="0" xfId="0" applyNumberFormat="1" applyAlignment="1">
      <alignment wrapText="1"/>
    </xf>
    <xf numFmtId="0" fontId="28" fillId="0" borderId="50" xfId="0" applyFont="1" applyBorder="1" applyAlignment="1">
      <alignment horizontal="left" vertical="center" wrapText="1"/>
    </xf>
    <xf numFmtId="0" fontId="92" fillId="0" borderId="24" xfId="0" applyFont="1" applyBorder="1" applyAlignment="1">
      <alignment horizontal="left" vertical="center" wrapText="1"/>
    </xf>
    <xf numFmtId="0" fontId="0" fillId="0" borderId="11" xfId="0" applyBorder="1" applyAlignment="1">
      <alignment horizontal="left" vertical="center" wrapText="1"/>
    </xf>
    <xf numFmtId="44" fontId="0" fillId="0" borderId="11" xfId="1" applyFont="1" applyFill="1" applyBorder="1" applyAlignment="1" applyProtection="1">
      <alignment horizontal="left" vertical="center" wrapText="1"/>
    </xf>
    <xf numFmtId="44" fontId="0" fillId="0" borderId="25" xfId="1" applyFont="1" applyFill="1" applyBorder="1" applyAlignment="1" applyProtection="1">
      <alignment horizontal="left" vertical="center" wrapText="1"/>
    </xf>
    <xf numFmtId="44" fontId="0" fillId="0" borderId="0" xfId="1" applyFont="1" applyFill="1" applyBorder="1" applyAlignment="1" applyProtection="1">
      <alignment horizontal="left" vertical="center" wrapText="1"/>
    </xf>
    <xf numFmtId="0" fontId="0" fillId="46" borderId="5" xfId="0" applyFill="1" applyBorder="1" applyAlignment="1">
      <alignment horizontal="left" vertical="center"/>
    </xf>
    <xf numFmtId="0" fontId="0" fillId="4" borderId="20" xfId="0" applyFill="1" applyBorder="1" applyAlignment="1">
      <alignment horizontal="left" vertical="center"/>
    </xf>
    <xf numFmtId="0" fontId="93" fillId="4" borderId="23" xfId="0" applyFont="1" applyFill="1" applyBorder="1" applyAlignment="1">
      <alignment horizontal="center" wrapText="1"/>
    </xf>
    <xf numFmtId="44" fontId="93" fillId="4" borderId="23" xfId="1" applyFont="1" applyFill="1" applyBorder="1" applyAlignment="1" applyProtection="1">
      <alignment horizontal="center" wrapText="1"/>
    </xf>
    <xf numFmtId="44" fontId="93" fillId="4" borderId="20" xfId="1" applyFont="1" applyFill="1" applyBorder="1" applyAlignment="1" applyProtection="1">
      <alignment horizontal="center" wrapText="1"/>
    </xf>
    <xf numFmtId="44" fontId="93" fillId="0" borderId="0" xfId="1" applyFont="1" applyFill="1" applyBorder="1" applyAlignment="1" applyProtection="1">
      <alignment horizontal="center" wrapText="1"/>
    </xf>
    <xf numFmtId="44" fontId="0" fillId="0" borderId="14" xfId="1" applyFont="1" applyBorder="1" applyProtection="1"/>
    <xf numFmtId="44" fontId="0" fillId="0" borderId="15" xfId="1" applyFont="1" applyBorder="1" applyProtection="1"/>
    <xf numFmtId="44" fontId="0" fillId="0" borderId="41" xfId="1" applyFont="1" applyBorder="1" applyProtection="1"/>
    <xf numFmtId="44" fontId="0" fillId="0" borderId="1" xfId="1" applyFont="1" applyBorder="1" applyProtection="1"/>
    <xf numFmtId="44" fontId="0" fillId="0" borderId="17" xfId="1" applyFont="1" applyBorder="1" applyProtection="1"/>
    <xf numFmtId="44" fontId="0" fillId="0" borderId="17" xfId="0" applyNumberFormat="1" applyBorder="1"/>
    <xf numFmtId="44" fontId="28" fillId="4" borderId="33" xfId="1" applyFont="1" applyFill="1" applyBorder="1" applyAlignment="1" applyProtection="1">
      <alignment horizontal="center" wrapText="1"/>
    </xf>
    <xf numFmtId="44" fontId="0" fillId="0" borderId="42" xfId="1" applyFont="1" applyBorder="1" applyProtection="1"/>
    <xf numFmtId="44" fontId="0" fillId="0" borderId="34" xfId="1" applyFont="1" applyBorder="1" applyProtection="1"/>
    <xf numFmtId="44" fontId="0" fillId="0" borderId="35" xfId="1" applyFont="1" applyBorder="1" applyProtection="1"/>
    <xf numFmtId="44" fontId="23" fillId="0" borderId="11" xfId="1" applyFont="1" applyFill="1" applyBorder="1" applyAlignment="1" applyProtection="1">
      <alignment horizontal="left" vertical="center" wrapText="1"/>
    </xf>
    <xf numFmtId="44" fontId="23" fillId="0" borderId="25" xfId="1" applyFont="1" applyFill="1" applyBorder="1" applyAlignment="1" applyProtection="1">
      <alignment horizontal="left" vertical="center" wrapText="1"/>
    </xf>
    <xf numFmtId="44" fontId="23" fillId="0" borderId="0" xfId="1" applyFont="1" applyFill="1" applyBorder="1" applyAlignment="1" applyProtection="1">
      <alignment horizontal="left" vertical="center" wrapText="1"/>
    </xf>
    <xf numFmtId="0" fontId="93" fillId="4" borderId="20" xfId="0" applyFont="1" applyFill="1" applyBorder="1"/>
    <xf numFmtId="44" fontId="0" fillId="0" borderId="13" xfId="1" applyFont="1" applyBorder="1" applyProtection="1"/>
    <xf numFmtId="44" fontId="0" fillId="0" borderId="27" xfId="1" applyFont="1" applyBorder="1" applyProtection="1"/>
    <xf numFmtId="44" fontId="93" fillId="4" borderId="21" xfId="1" applyFont="1" applyFill="1" applyBorder="1" applyAlignment="1" applyProtection="1">
      <alignment horizontal="center" wrapText="1"/>
    </xf>
    <xf numFmtId="0" fontId="93" fillId="4" borderId="20" xfId="0" applyFont="1" applyFill="1" applyBorder="1" applyAlignment="1">
      <alignment horizontal="center" wrapText="1"/>
    </xf>
    <xf numFmtId="44" fontId="95" fillId="8" borderId="25" xfId="1" applyFont="1" applyFill="1" applyBorder="1" applyAlignment="1" applyProtection="1">
      <alignment horizontal="center" wrapText="1"/>
    </xf>
    <xf numFmtId="44" fontId="95" fillId="8" borderId="21" xfId="1" applyFont="1" applyFill="1" applyBorder="1" applyAlignment="1" applyProtection="1">
      <alignment horizontal="center" wrapText="1"/>
    </xf>
    <xf numFmtId="0" fontId="93" fillId="0" borderId="0" xfId="0" applyFont="1" applyAlignment="1">
      <alignment horizontal="left" wrapText="1"/>
    </xf>
    <xf numFmtId="0" fontId="93" fillId="4" borderId="83" xfId="0" applyFont="1" applyFill="1" applyBorder="1" applyAlignment="1">
      <alignment horizontal="center" wrapText="1"/>
    </xf>
    <xf numFmtId="44" fontId="23" fillId="0" borderId="17" xfId="1" applyFont="1" applyFill="1" applyBorder="1" applyAlignment="1" applyProtection="1">
      <alignment wrapText="1"/>
      <protection locked="0"/>
    </xf>
    <xf numFmtId="44" fontId="28" fillId="4" borderId="54" xfId="1" applyFont="1" applyFill="1" applyBorder="1" applyAlignment="1" applyProtection="1">
      <alignment horizontal="center" wrapText="1"/>
    </xf>
    <xf numFmtId="44" fontId="0" fillId="0" borderId="57" xfId="0" applyNumberFormat="1" applyBorder="1"/>
    <xf numFmtId="44" fontId="0" fillId="0" borderId="59" xfId="0" applyNumberFormat="1" applyBorder="1"/>
    <xf numFmtId="44" fontId="95" fillId="8" borderId="88" xfId="1" applyFont="1" applyFill="1" applyBorder="1" applyAlignment="1" applyProtection="1">
      <alignment wrapText="1"/>
    </xf>
    <xf numFmtId="44" fontId="95" fillId="8" borderId="20" xfId="1" applyFont="1" applyFill="1" applyBorder="1" applyAlignment="1" applyProtection="1">
      <alignment wrapText="1"/>
    </xf>
    <xf numFmtId="44" fontId="95" fillId="8" borderId="21" xfId="1" applyFont="1" applyFill="1" applyBorder="1" applyAlignment="1" applyProtection="1">
      <alignment wrapText="1"/>
    </xf>
    <xf numFmtId="0" fontId="95" fillId="0" borderId="22" xfId="0" applyFont="1" applyBorder="1" applyAlignment="1">
      <alignment horizontal="right" wrapText="1"/>
    </xf>
    <xf numFmtId="0" fontId="95" fillId="0" borderId="0" xfId="0" applyFont="1" applyAlignment="1">
      <alignment horizontal="right" wrapText="1"/>
    </xf>
    <xf numFmtId="44" fontId="95" fillId="0" borderId="0" xfId="1" applyFont="1" applyFill="1" applyBorder="1" applyAlignment="1" applyProtection="1">
      <alignment wrapText="1"/>
    </xf>
    <xf numFmtId="44" fontId="95" fillId="0" borderId="23" xfId="1" applyFont="1" applyFill="1" applyBorder="1" applyAlignment="1" applyProtection="1">
      <alignment wrapText="1"/>
    </xf>
    <xf numFmtId="44" fontId="95" fillId="10" borderId="21" xfId="1" applyFont="1" applyFill="1" applyBorder="1" applyAlignment="1" applyProtection="1">
      <alignment horizontal="center" wrapText="1"/>
    </xf>
    <xf numFmtId="44" fontId="95" fillId="11" borderId="20" xfId="1" applyFont="1" applyFill="1" applyBorder="1" applyAlignment="1" applyProtection="1">
      <alignment horizontal="center" wrapText="1"/>
    </xf>
    <xf numFmtId="44" fontId="95" fillId="11" borderId="21" xfId="1" applyFont="1" applyFill="1" applyBorder="1" applyAlignment="1" applyProtection="1">
      <alignment horizontal="center" wrapText="1"/>
    </xf>
    <xf numFmtId="0" fontId="95" fillId="0" borderId="22" xfId="0" applyFont="1" applyBorder="1" applyAlignment="1">
      <alignment horizontal="center" wrapText="1"/>
    </xf>
    <xf numFmtId="44" fontId="95" fillId="0" borderId="0" xfId="1" applyFont="1" applyFill="1" applyBorder="1" applyAlignment="1" applyProtection="1">
      <alignment horizontal="center" wrapText="1"/>
    </xf>
    <xf numFmtId="44" fontId="95" fillId="0" borderId="23" xfId="1" applyFont="1" applyFill="1" applyBorder="1" applyAlignment="1" applyProtection="1">
      <alignment horizontal="center" wrapText="1"/>
    </xf>
    <xf numFmtId="0" fontId="24" fillId="0" borderId="22" xfId="0" applyFont="1" applyBorder="1"/>
    <xf numFmtId="44" fontId="0" fillId="0" borderId="0" xfId="1" applyFont="1" applyBorder="1" applyProtection="1"/>
    <xf numFmtId="44" fontId="0" fillId="0" borderId="23" xfId="1" applyFont="1" applyBorder="1" applyProtection="1"/>
    <xf numFmtId="0" fontId="23" fillId="0" borderId="0" xfId="0" applyFont="1" applyAlignment="1">
      <alignment vertical="center" wrapText="1"/>
    </xf>
    <xf numFmtId="14" fontId="71" fillId="0" borderId="1" xfId="0" applyNumberFormat="1" applyFont="1" applyBorder="1" applyAlignment="1">
      <alignment horizontal="right" vertical="center" wrapText="1"/>
    </xf>
    <xf numFmtId="17" fontId="71" fillId="0" borderId="1" xfId="0" applyNumberFormat="1" applyFont="1" applyBorder="1" applyAlignment="1">
      <alignment horizontal="right" vertical="center" wrapText="1"/>
    </xf>
    <xf numFmtId="0" fontId="71" fillId="0" borderId="31" xfId="0" applyFont="1" applyBorder="1" applyAlignment="1" applyProtection="1">
      <alignment vertical="center"/>
      <protection locked="0"/>
    </xf>
    <xf numFmtId="0" fontId="27" fillId="12" borderId="20" xfId="0" applyFont="1" applyFill="1" applyBorder="1" applyAlignment="1">
      <alignment vertical="center" wrapText="1"/>
    </xf>
    <xf numFmtId="0" fontId="26" fillId="12" borderId="57" xfId="0" applyFont="1" applyFill="1" applyBorder="1" applyAlignment="1">
      <alignment horizontal="center" vertical="center" wrapText="1"/>
    </xf>
    <xf numFmtId="0" fontId="26" fillId="12" borderId="58" xfId="0" applyFont="1" applyFill="1" applyBorder="1" applyAlignment="1">
      <alignment horizontal="center" vertical="center" wrapText="1"/>
    </xf>
    <xf numFmtId="0" fontId="26" fillId="12" borderId="59" xfId="0" applyFont="1" applyFill="1" applyBorder="1" applyAlignment="1">
      <alignment horizontal="center" vertical="center" wrapText="1"/>
    </xf>
    <xf numFmtId="0" fontId="26" fillId="0" borderId="0" xfId="0" applyFont="1" applyAlignment="1">
      <alignment vertical="center" wrapText="1"/>
    </xf>
    <xf numFmtId="0" fontId="80" fillId="0" borderId="55" xfId="0" applyFont="1" applyBorder="1" applyAlignment="1" applyProtection="1">
      <alignment vertical="center" wrapText="1"/>
      <protection locked="0"/>
    </xf>
    <xf numFmtId="0" fontId="80" fillId="0" borderId="32" xfId="0" applyFont="1" applyBorder="1" applyAlignment="1" applyProtection="1">
      <alignment vertical="center" wrapText="1"/>
      <protection locked="0"/>
    </xf>
    <xf numFmtId="0" fontId="80" fillId="0" borderId="28" xfId="0" applyFont="1" applyBorder="1" applyAlignment="1" applyProtection="1">
      <alignment vertical="center" wrapText="1"/>
      <protection locked="0"/>
    </xf>
    <xf numFmtId="0" fontId="80" fillId="0" borderId="66" xfId="0" applyFont="1" applyBorder="1" applyAlignment="1" applyProtection="1">
      <alignment vertical="center" wrapText="1"/>
      <protection locked="0"/>
    </xf>
    <xf numFmtId="0" fontId="80" fillId="0" borderId="36" xfId="0" applyFont="1" applyBorder="1" applyAlignment="1" applyProtection="1">
      <alignment vertical="center" wrapText="1"/>
      <protection locked="0"/>
    </xf>
    <xf numFmtId="0" fontId="23" fillId="0" borderId="31" xfId="0" applyFont="1" applyBorder="1" applyAlignment="1" applyProtection="1">
      <alignment vertical="center"/>
      <protection locked="0"/>
    </xf>
    <xf numFmtId="0" fontId="23" fillId="0" borderId="34" xfId="0" applyFont="1" applyBorder="1" applyAlignment="1" applyProtection="1">
      <alignment vertical="center"/>
      <protection locked="0"/>
    </xf>
    <xf numFmtId="0" fontId="23" fillId="0" borderId="27" xfId="0" applyFont="1" applyBorder="1" applyAlignment="1" applyProtection="1">
      <alignment vertical="center"/>
      <protection locked="0"/>
    </xf>
    <xf numFmtId="0" fontId="27" fillId="4" borderId="1" xfId="0" applyFont="1" applyFill="1" applyBorder="1" applyAlignment="1">
      <alignment vertical="center" wrapText="1"/>
    </xf>
    <xf numFmtId="0" fontId="23" fillId="0" borderId="17" xfId="0" applyFont="1" applyBorder="1" applyAlignment="1" applyProtection="1">
      <alignment vertical="center"/>
      <protection locked="0"/>
    </xf>
    <xf numFmtId="0" fontId="35" fillId="12" borderId="13" xfId="0" applyFont="1" applyFill="1" applyBorder="1" applyAlignment="1">
      <alignment vertical="center"/>
    </xf>
    <xf numFmtId="0" fontId="0" fillId="47" borderId="15" xfId="0" applyFill="1" applyBorder="1"/>
    <xf numFmtId="0" fontId="35" fillId="12" borderId="27" xfId="0" applyFont="1" applyFill="1" applyBorder="1" applyAlignment="1">
      <alignment vertical="center"/>
    </xf>
    <xf numFmtId="0" fontId="0" fillId="47" borderId="35" xfId="0" applyFill="1" applyBorder="1"/>
    <xf numFmtId="0" fontId="35" fillId="12" borderId="13" xfId="0" applyFont="1" applyFill="1" applyBorder="1" applyAlignment="1">
      <alignment vertical="center" wrapText="1"/>
    </xf>
    <xf numFmtId="0" fontId="88" fillId="0" borderId="15" xfId="0" applyFont="1" applyBorder="1" applyAlignment="1" applyProtection="1">
      <alignment vertical="center" wrapText="1"/>
      <protection locked="0"/>
    </xf>
    <xf numFmtId="0" fontId="35" fillId="12" borderId="16" xfId="0" applyFont="1" applyFill="1" applyBorder="1" applyAlignment="1">
      <alignment vertical="center" wrapText="1"/>
    </xf>
    <xf numFmtId="44" fontId="88" fillId="0" borderId="17" xfId="0" applyNumberFormat="1" applyFont="1" applyBorder="1" applyAlignment="1" applyProtection="1">
      <alignment horizontal="justify" vertical="center" wrapText="1"/>
      <protection locked="0"/>
    </xf>
    <xf numFmtId="0" fontId="35" fillId="12" borderId="27" xfId="0" applyFont="1" applyFill="1" applyBorder="1" applyAlignment="1">
      <alignment vertical="center" wrapText="1"/>
    </xf>
    <xf numFmtId="44" fontId="88" fillId="0" borderId="35" xfId="0" applyNumberFormat="1" applyFont="1" applyBorder="1" applyAlignment="1" applyProtection="1">
      <alignment horizontal="justify" vertical="center" wrapText="1"/>
      <protection locked="0"/>
    </xf>
    <xf numFmtId="44" fontId="93" fillId="0" borderId="22" xfId="1" applyFont="1" applyFill="1" applyBorder="1" applyAlignment="1" applyProtection="1">
      <alignment horizontal="center" wrapText="1"/>
    </xf>
    <xf numFmtId="0" fontId="23" fillId="0" borderId="17" xfId="0" applyFont="1" applyBorder="1" applyAlignment="1" applyProtection="1">
      <alignment horizontal="left" vertical="center"/>
      <protection locked="0"/>
    </xf>
    <xf numFmtId="0" fontId="0" fillId="12" borderId="20" xfId="0" applyFill="1" applyBorder="1" applyAlignment="1">
      <alignment horizontal="right" vertical="center" wrapText="1"/>
    </xf>
    <xf numFmtId="0" fontId="35" fillId="0" borderId="69" xfId="0" applyFont="1" applyBorder="1" applyAlignment="1">
      <alignment vertical="center"/>
    </xf>
    <xf numFmtId="0" fontId="0" fillId="0" borderId="70" xfId="0" applyBorder="1" applyAlignment="1">
      <alignment vertical="center"/>
    </xf>
    <xf numFmtId="0" fontId="71" fillId="47" borderId="31" xfId="0" applyFont="1" applyFill="1" applyBorder="1" applyAlignment="1" applyProtection="1">
      <alignment horizontal="center" vertical="center" wrapText="1"/>
      <protection locked="0"/>
    </xf>
    <xf numFmtId="0" fontId="26" fillId="47" borderId="7" xfId="0" applyFont="1" applyFill="1" applyBorder="1" applyAlignment="1">
      <alignment vertical="center" wrapText="1"/>
    </xf>
    <xf numFmtId="0" fontId="71" fillId="47" borderId="1" xfId="0" applyFont="1" applyFill="1" applyBorder="1" applyAlignment="1" applyProtection="1">
      <alignment horizontal="center" vertical="center" wrapText="1"/>
      <protection locked="0"/>
    </xf>
    <xf numFmtId="0" fontId="93" fillId="7" borderId="20" xfId="0" applyFont="1" applyFill="1" applyBorder="1" applyAlignment="1">
      <alignment horizontal="center" vertical="center" wrapText="1"/>
    </xf>
    <xf numFmtId="44" fontId="30" fillId="0" borderId="40" xfId="1" applyFont="1" applyFill="1" applyBorder="1" applyAlignment="1" applyProtection="1">
      <alignment horizontal="center" wrapText="1"/>
      <protection locked="0"/>
    </xf>
    <xf numFmtId="44" fontId="30" fillId="0" borderId="15" xfId="1" applyFont="1" applyFill="1" applyBorder="1" applyAlignment="1" applyProtection="1">
      <alignment horizontal="center" wrapText="1"/>
      <protection locked="0"/>
    </xf>
    <xf numFmtId="44" fontId="71" fillId="4" borderId="43" xfId="1" applyFont="1" applyFill="1" applyBorder="1" applyAlignment="1" applyProtection="1">
      <alignment horizontal="center" wrapText="1"/>
    </xf>
    <xf numFmtId="44" fontId="30" fillId="0" borderId="43" xfId="1" applyFont="1" applyFill="1" applyBorder="1" applyAlignment="1" applyProtection="1">
      <alignment wrapText="1"/>
      <protection locked="0"/>
    </xf>
    <xf numFmtId="44" fontId="31" fillId="0" borderId="40" xfId="1" applyFont="1" applyBorder="1" applyAlignment="1" applyProtection="1">
      <alignment wrapText="1"/>
    </xf>
    <xf numFmtId="44" fontId="31" fillId="0" borderId="14" xfId="1" applyFont="1" applyBorder="1" applyAlignment="1" applyProtection="1">
      <alignment wrapText="1"/>
    </xf>
    <xf numFmtId="44" fontId="31" fillId="0" borderId="15" xfId="1" applyFont="1" applyBorder="1" applyAlignment="1" applyProtection="1">
      <alignment wrapText="1"/>
    </xf>
    <xf numFmtId="44" fontId="31" fillId="0" borderId="13" xfId="0" applyNumberFormat="1" applyFont="1" applyBorder="1" applyAlignment="1">
      <alignment wrapText="1"/>
    </xf>
    <xf numFmtId="44" fontId="31" fillId="0" borderId="15" xfId="0" applyNumberFormat="1" applyFont="1" applyBorder="1" applyAlignment="1">
      <alignment wrapText="1"/>
    </xf>
    <xf numFmtId="44" fontId="29" fillId="0" borderId="0" xfId="1" applyFont="1" applyFill="1" applyBorder="1" applyAlignment="1" applyProtection="1">
      <alignment wrapText="1"/>
    </xf>
    <xf numFmtId="0" fontId="30" fillId="0" borderId="17" xfId="0" applyFont="1" applyBorder="1" applyAlignment="1" applyProtection="1">
      <alignment horizontal="center" wrapText="1"/>
      <protection locked="0"/>
    </xf>
    <xf numFmtId="44" fontId="30" fillId="0" borderId="41" xfId="1" applyFont="1" applyFill="1" applyBorder="1" applyAlignment="1" applyProtection="1">
      <alignment horizontal="center" wrapText="1"/>
      <protection locked="0"/>
    </xf>
    <xf numFmtId="44" fontId="30" fillId="0" borderId="17" xfId="1" applyFont="1" applyFill="1" applyBorder="1" applyAlignment="1" applyProtection="1">
      <alignment horizontal="center" wrapText="1"/>
      <protection locked="0"/>
    </xf>
    <xf numFmtId="44" fontId="71" fillId="4" borderId="44" xfId="1" applyFont="1" applyFill="1" applyBorder="1" applyAlignment="1" applyProtection="1">
      <alignment horizontal="center" wrapText="1"/>
    </xf>
    <xf numFmtId="44" fontId="30" fillId="0" borderId="44" xfId="1" applyFont="1" applyFill="1" applyBorder="1" applyAlignment="1" applyProtection="1">
      <alignment wrapText="1"/>
      <protection locked="0"/>
    </xf>
    <xf numFmtId="44" fontId="31" fillId="0" borderId="41" xfId="1" applyFont="1" applyBorder="1" applyAlignment="1" applyProtection="1">
      <alignment wrapText="1"/>
    </xf>
    <xf numFmtId="44" fontId="31" fillId="0" borderId="1" xfId="1" applyFont="1" applyBorder="1" applyAlignment="1" applyProtection="1">
      <alignment wrapText="1"/>
    </xf>
    <xf numFmtId="44" fontId="31" fillId="0" borderId="17" xfId="1" applyFont="1" applyBorder="1" applyAlignment="1" applyProtection="1">
      <alignment wrapText="1"/>
    </xf>
    <xf numFmtId="44" fontId="31" fillId="0" borderId="16" xfId="0" applyNumberFormat="1" applyFont="1" applyBorder="1" applyAlignment="1">
      <alignment wrapText="1"/>
    </xf>
    <xf numFmtId="44" fontId="31" fillId="0" borderId="17" xfId="0" applyNumberFormat="1" applyFont="1" applyBorder="1" applyAlignment="1">
      <alignment wrapText="1"/>
    </xf>
    <xf numFmtId="44" fontId="71" fillId="4" borderId="50" xfId="1" applyFont="1" applyFill="1" applyBorder="1" applyAlignment="1" applyProtection="1">
      <alignment horizontal="center" wrapText="1"/>
    </xf>
    <xf numFmtId="44" fontId="30" fillId="0" borderId="33" xfId="1" applyFont="1" applyFill="1" applyBorder="1" applyAlignment="1" applyProtection="1">
      <alignment wrapText="1"/>
      <protection locked="0"/>
    </xf>
    <xf numFmtId="44" fontId="31" fillId="0" borderId="42" xfId="1" applyFont="1" applyBorder="1" applyAlignment="1" applyProtection="1">
      <alignment wrapText="1"/>
    </xf>
    <xf numFmtId="44" fontId="31" fillId="0" borderId="34" xfId="1" applyFont="1" applyBorder="1" applyAlignment="1" applyProtection="1">
      <alignment wrapText="1"/>
    </xf>
    <xf numFmtId="44" fontId="31" fillId="0" borderId="35" xfId="1" applyFont="1" applyBorder="1" applyAlignment="1" applyProtection="1">
      <alignment wrapText="1"/>
    </xf>
    <xf numFmtId="44" fontId="31" fillId="0" borderId="27" xfId="0" applyNumberFormat="1" applyFont="1" applyBorder="1" applyAlignment="1">
      <alignment wrapText="1"/>
    </xf>
    <xf numFmtId="44" fontId="31" fillId="0" borderId="35" xfId="0" applyNumberFormat="1" applyFont="1" applyBorder="1" applyAlignment="1">
      <alignment wrapText="1"/>
    </xf>
    <xf numFmtId="44" fontId="31" fillId="0" borderId="40" xfId="1" applyFont="1" applyBorder="1" applyProtection="1"/>
    <xf numFmtId="44" fontId="31" fillId="0" borderId="14" xfId="1" applyFont="1" applyBorder="1" applyProtection="1"/>
    <xf numFmtId="44" fontId="31" fillId="0" borderId="15" xfId="1" applyFont="1" applyBorder="1" applyProtection="1"/>
    <xf numFmtId="44" fontId="31" fillId="0" borderId="13" xfId="0" applyNumberFormat="1" applyFont="1" applyBorder="1"/>
    <xf numFmtId="44" fontId="31" fillId="0" borderId="15" xfId="0" applyNumberFormat="1" applyFont="1" applyBorder="1"/>
    <xf numFmtId="44" fontId="31" fillId="0" borderId="41" xfId="1" applyFont="1" applyBorder="1" applyProtection="1"/>
    <xf numFmtId="44" fontId="31" fillId="0" borderId="1" xfId="1" applyFont="1" applyBorder="1" applyProtection="1"/>
    <xf numFmtId="44" fontId="31" fillId="0" borderId="17" xfId="1" applyFont="1" applyBorder="1" applyProtection="1"/>
    <xf numFmtId="44" fontId="31" fillId="0" borderId="16" xfId="0" applyNumberFormat="1" applyFont="1" applyBorder="1"/>
    <xf numFmtId="44" fontId="31" fillId="0" borderId="17" xfId="0" applyNumberFormat="1" applyFont="1" applyBorder="1"/>
    <xf numFmtId="44" fontId="30" fillId="0" borderId="35" xfId="1" applyFont="1" applyFill="1" applyBorder="1" applyAlignment="1" applyProtection="1">
      <alignment horizontal="center" wrapText="1"/>
      <protection locked="0"/>
    </xf>
    <xf numFmtId="44" fontId="30" fillId="0" borderId="42" xfId="1" applyFont="1" applyFill="1" applyBorder="1" applyAlignment="1" applyProtection="1">
      <alignment horizontal="center" wrapText="1"/>
      <protection locked="0"/>
    </xf>
    <xf numFmtId="44" fontId="71" fillId="4" borderId="33" xfId="1" applyFont="1" applyFill="1" applyBorder="1" applyAlignment="1" applyProtection="1">
      <alignment horizontal="center" wrapText="1"/>
    </xf>
    <xf numFmtId="44" fontId="31" fillId="0" borderId="42" xfId="1" applyFont="1" applyBorder="1" applyProtection="1"/>
    <xf numFmtId="44" fontId="31" fillId="0" borderId="34" xfId="1" applyFont="1" applyBorder="1" applyProtection="1"/>
    <xf numFmtId="44" fontId="31" fillId="0" borderId="35" xfId="1" applyFont="1" applyBorder="1" applyProtection="1"/>
    <xf numFmtId="44" fontId="31" fillId="0" borderId="27" xfId="0" applyNumberFormat="1" applyFont="1" applyBorder="1"/>
    <xf numFmtId="44" fontId="31" fillId="0" borderId="35" xfId="0" applyNumberFormat="1" applyFont="1" applyBorder="1"/>
    <xf numFmtId="0" fontId="30" fillId="0" borderId="14" xfId="0" applyFont="1" applyBorder="1" applyProtection="1">
      <protection locked="0"/>
    </xf>
    <xf numFmtId="0" fontId="30" fillId="0" borderId="45" xfId="0" applyFont="1" applyBorder="1" applyAlignment="1" applyProtection="1">
      <alignment horizontal="left"/>
      <protection locked="0"/>
    </xf>
    <xf numFmtId="0" fontId="30" fillId="0" borderId="16" xfId="0" applyFont="1" applyBorder="1" applyAlignment="1" applyProtection="1">
      <alignment horizontal="left"/>
      <protection locked="0"/>
    </xf>
    <xf numFmtId="0" fontId="30" fillId="0" borderId="1" xfId="0" applyFont="1" applyBorder="1" applyProtection="1">
      <protection locked="0"/>
    </xf>
    <xf numFmtId="0" fontId="30" fillId="0" borderId="46" xfId="0" applyFont="1" applyBorder="1" applyAlignment="1" applyProtection="1">
      <alignment horizontal="left"/>
      <protection locked="0"/>
    </xf>
    <xf numFmtId="0" fontId="30" fillId="0" borderId="27" xfId="0" applyFont="1" applyBorder="1" applyAlignment="1" applyProtection="1">
      <alignment horizontal="left"/>
      <protection locked="0"/>
    </xf>
    <xf numFmtId="0" fontId="30" fillId="0" borderId="34" xfId="0" applyFont="1" applyBorder="1" applyProtection="1">
      <protection locked="0"/>
    </xf>
    <xf numFmtId="0" fontId="30" fillId="0" borderId="53" xfId="0" applyFont="1" applyBorder="1" applyAlignment="1" applyProtection="1">
      <alignment horizontal="left"/>
      <protection locked="0"/>
    </xf>
    <xf numFmtId="0" fontId="30" fillId="0" borderId="13" xfId="0" applyFont="1" applyBorder="1" applyAlignment="1" applyProtection="1">
      <alignment horizontal="left" vertical="top"/>
      <protection locked="0"/>
    </xf>
    <xf numFmtId="0" fontId="30" fillId="0" borderId="16" xfId="0" applyFont="1" applyBorder="1" applyAlignment="1" applyProtection="1">
      <alignment horizontal="left" vertical="top"/>
      <protection locked="0"/>
    </xf>
    <xf numFmtId="0" fontId="30" fillId="0" borderId="27" xfId="0" applyFont="1" applyBorder="1" applyAlignment="1" applyProtection="1">
      <alignment horizontal="left" vertical="top"/>
      <protection locked="0"/>
    </xf>
    <xf numFmtId="0" fontId="30" fillId="0" borderId="13" xfId="0" applyFont="1" applyBorder="1" applyAlignment="1" applyProtection="1">
      <alignment vertical="top"/>
      <protection locked="0"/>
    </xf>
    <xf numFmtId="0" fontId="102" fillId="0" borderId="14" xfId="0" applyFont="1" applyBorder="1" applyProtection="1">
      <protection locked="0"/>
    </xf>
    <xf numFmtId="0" fontId="30" fillId="0" borderId="16" xfId="0" applyFont="1" applyBorder="1" applyAlignment="1" applyProtection="1">
      <alignment vertical="top"/>
      <protection locked="0"/>
    </xf>
    <xf numFmtId="0" fontId="102" fillId="0" borderId="1" xfId="0" applyFont="1" applyBorder="1" applyProtection="1">
      <protection locked="0"/>
    </xf>
    <xf numFmtId="0" fontId="30" fillId="0" borderId="27" xfId="0" applyFont="1" applyBorder="1" applyAlignment="1" applyProtection="1">
      <alignment vertical="top"/>
      <protection locked="0"/>
    </xf>
    <xf numFmtId="0" fontId="102" fillId="0" borderId="34" xfId="0" applyFont="1" applyBorder="1" applyProtection="1">
      <protection locked="0"/>
    </xf>
    <xf numFmtId="44" fontId="30" fillId="0" borderId="50" xfId="1" applyFont="1" applyFill="1" applyBorder="1" applyAlignment="1" applyProtection="1">
      <alignment wrapText="1"/>
      <protection locked="0"/>
    </xf>
    <xf numFmtId="44" fontId="30" fillId="0" borderId="60" xfId="1" applyFont="1" applyFill="1" applyBorder="1" applyAlignment="1" applyProtection="1">
      <alignment wrapText="1"/>
      <protection locked="0"/>
    </xf>
    <xf numFmtId="44" fontId="31" fillId="0" borderId="13" xfId="1" applyFont="1" applyBorder="1" applyProtection="1"/>
    <xf numFmtId="44" fontId="31" fillId="0" borderId="16" xfId="1" applyFont="1" applyBorder="1" applyProtection="1"/>
    <xf numFmtId="44" fontId="31" fillId="0" borderId="27" xfId="1" applyFont="1" applyBorder="1" applyProtection="1"/>
    <xf numFmtId="167" fontId="71" fillId="47" borderId="14" xfId="3" applyNumberFormat="1" applyFont="1" applyFill="1" applyBorder="1" applyAlignment="1" applyProtection="1">
      <alignment horizontal="center" vertical="center" wrapText="1"/>
    </xf>
    <xf numFmtId="167" fontId="71" fillId="47" borderId="31" xfId="3" applyNumberFormat="1" applyFont="1" applyFill="1" applyBorder="1" applyAlignment="1" applyProtection="1">
      <alignment horizontal="center" vertical="center" wrapText="1"/>
    </xf>
    <xf numFmtId="44" fontId="31" fillId="0" borderId="13" xfId="1" applyFont="1" applyBorder="1" applyAlignment="1" applyProtection="1">
      <alignment wrapText="1"/>
    </xf>
    <xf numFmtId="167" fontId="71" fillId="47" borderId="1" xfId="3" applyNumberFormat="1" applyFont="1" applyFill="1" applyBorder="1" applyAlignment="1" applyProtection="1">
      <alignment horizontal="center" vertical="center" wrapText="1"/>
    </xf>
    <xf numFmtId="44" fontId="30" fillId="0" borderId="1" xfId="1" applyFont="1" applyFill="1" applyBorder="1" applyAlignment="1" applyProtection="1">
      <alignment vertical="center" wrapText="1"/>
      <protection locked="0"/>
    </xf>
    <xf numFmtId="44" fontId="30" fillId="0" borderId="17" xfId="1" applyFont="1" applyFill="1" applyBorder="1" applyAlignment="1" applyProtection="1">
      <alignment vertical="center" wrapText="1"/>
      <protection locked="0"/>
    </xf>
    <xf numFmtId="44" fontId="31" fillId="0" borderId="16" xfId="1" applyFont="1" applyBorder="1" applyAlignment="1" applyProtection="1">
      <alignment wrapText="1"/>
    </xf>
    <xf numFmtId="44" fontId="71" fillId="47" borderId="16" xfId="1" applyFont="1" applyFill="1" applyBorder="1" applyAlignment="1" applyProtection="1">
      <alignment horizontal="center" vertical="center" wrapText="1"/>
    </xf>
    <xf numFmtId="44" fontId="71" fillId="47" borderId="1" xfId="1" applyFont="1" applyFill="1" applyBorder="1" applyAlignment="1" applyProtection="1">
      <alignment horizontal="center" vertical="center" wrapText="1"/>
    </xf>
    <xf numFmtId="44" fontId="71" fillId="47" borderId="27" xfId="1" applyFont="1" applyFill="1" applyBorder="1" applyAlignment="1" applyProtection="1">
      <alignment horizontal="center" vertical="center" wrapText="1"/>
    </xf>
    <xf numFmtId="44" fontId="71" fillId="47" borderId="34" xfId="1" applyFont="1" applyFill="1" applyBorder="1" applyAlignment="1" applyProtection="1">
      <alignment horizontal="center" vertical="center" wrapText="1"/>
    </xf>
    <xf numFmtId="44" fontId="30" fillId="0" borderId="35" xfId="1" applyFont="1" applyFill="1" applyBorder="1" applyAlignment="1" applyProtection="1">
      <alignment vertical="center" wrapText="1"/>
      <protection locked="0"/>
    </xf>
    <xf numFmtId="44" fontId="31" fillId="0" borderId="27" xfId="1" applyFont="1" applyBorder="1" applyAlignment="1" applyProtection="1">
      <alignment wrapText="1"/>
    </xf>
    <xf numFmtId="44" fontId="30" fillId="0" borderId="40" xfId="1" applyFont="1" applyFill="1" applyBorder="1" applyAlignment="1" applyProtection="1">
      <alignment wrapText="1"/>
      <protection locked="0"/>
    </xf>
    <xf numFmtId="44" fontId="30" fillId="0" borderId="45" xfId="1" applyFont="1" applyFill="1" applyBorder="1" applyAlignment="1" applyProtection="1">
      <alignment wrapText="1"/>
      <protection locked="0"/>
    </xf>
    <xf numFmtId="44" fontId="30" fillId="0" borderId="54" xfId="1" applyFont="1" applyFill="1" applyBorder="1" applyAlignment="1" applyProtection="1">
      <alignment wrapText="1"/>
      <protection locked="0"/>
    </xf>
    <xf numFmtId="44" fontId="30" fillId="0" borderId="41" xfId="1" applyFont="1" applyFill="1" applyBorder="1" applyAlignment="1" applyProtection="1">
      <alignment wrapText="1"/>
      <protection locked="0"/>
    </xf>
    <xf numFmtId="44" fontId="30" fillId="0" borderId="46" xfId="1" applyFont="1" applyFill="1" applyBorder="1" applyAlignment="1" applyProtection="1">
      <alignment wrapText="1"/>
      <protection locked="0"/>
    </xf>
    <xf numFmtId="44" fontId="30" fillId="0" borderId="61" xfId="1" applyFont="1" applyFill="1" applyBorder="1" applyAlignment="1" applyProtection="1">
      <alignment wrapText="1"/>
      <protection locked="0"/>
    </xf>
    <xf numFmtId="44" fontId="30" fillId="0" borderId="42" xfId="1" applyFont="1" applyFill="1" applyBorder="1" applyAlignment="1" applyProtection="1">
      <alignment wrapText="1"/>
    </xf>
    <xf numFmtId="44" fontId="30" fillId="0" borderId="53" xfId="1" applyFont="1" applyFill="1" applyBorder="1" applyAlignment="1" applyProtection="1">
      <alignment wrapText="1"/>
    </xf>
    <xf numFmtId="44" fontId="30" fillId="0" borderId="42" xfId="1" applyFont="1" applyFill="1" applyBorder="1" applyAlignment="1" applyProtection="1">
      <alignment wrapText="1"/>
      <protection locked="0"/>
    </xf>
    <xf numFmtId="44" fontId="30" fillId="0" borderId="53" xfId="1" applyFont="1" applyFill="1" applyBorder="1" applyAlignment="1" applyProtection="1">
      <alignment wrapText="1"/>
      <protection locked="0"/>
    </xf>
    <xf numFmtId="44" fontId="30" fillId="0" borderId="88" xfId="1" applyFont="1" applyFill="1" applyBorder="1" applyAlignment="1" applyProtection="1">
      <alignment wrapText="1"/>
      <protection locked="0"/>
    </xf>
    <xf numFmtId="0" fontId="71" fillId="0" borderId="52" xfId="0" applyFont="1" applyBorder="1" applyAlignment="1" applyProtection="1">
      <alignment vertical="center"/>
      <protection locked="0"/>
    </xf>
    <xf numFmtId="0" fontId="30" fillId="0" borderId="56" xfId="0" applyFont="1" applyBorder="1" applyAlignment="1" applyProtection="1">
      <alignment horizontal="center" wrapText="1"/>
      <protection locked="0"/>
    </xf>
    <xf numFmtId="0" fontId="71" fillId="0" borderId="0" xfId="0" applyFont="1" applyAlignment="1">
      <alignment horizontal="center"/>
    </xf>
    <xf numFmtId="0" fontId="75" fillId="0" borderId="0" xfId="0" applyFont="1" applyAlignment="1">
      <alignment horizontal="left"/>
    </xf>
    <xf numFmtId="0" fontId="75" fillId="11" borderId="29" xfId="0" applyFont="1" applyFill="1" applyBorder="1"/>
    <xf numFmtId="0" fontId="75" fillId="11" borderId="30" xfId="0" applyFont="1" applyFill="1" applyBorder="1"/>
    <xf numFmtId="0" fontId="75" fillId="11" borderId="30" xfId="0" applyFont="1" applyFill="1" applyBorder="1" applyAlignment="1">
      <alignment horizontal="center"/>
    </xf>
    <xf numFmtId="0" fontId="75" fillId="11" borderId="21" xfId="0" applyFont="1" applyFill="1" applyBorder="1" applyAlignment="1">
      <alignment horizontal="center"/>
    </xf>
    <xf numFmtId="0" fontId="75" fillId="11" borderId="57" xfId="0" applyFont="1" applyFill="1" applyBorder="1" applyAlignment="1">
      <alignment horizontal="center" vertical="center" wrapText="1"/>
    </xf>
    <xf numFmtId="0" fontId="75" fillId="11" borderId="58" xfId="0" applyFont="1" applyFill="1" applyBorder="1" applyAlignment="1">
      <alignment horizontal="center" vertical="center" wrapText="1"/>
    </xf>
    <xf numFmtId="0" fontId="75" fillId="11" borderId="59" xfId="0" applyFont="1" applyFill="1" applyBorder="1" applyAlignment="1">
      <alignment horizontal="center" vertical="center" wrapText="1"/>
    </xf>
    <xf numFmtId="0" fontId="71" fillId="47" borderId="16" xfId="0" applyFont="1" applyFill="1" applyBorder="1" applyAlignment="1" applyProtection="1">
      <alignment horizontal="right" wrapText="1" indent="2"/>
      <protection locked="0"/>
    </xf>
    <xf numFmtId="0" fontId="71" fillId="47" borderId="41" xfId="0" applyFont="1" applyFill="1" applyBorder="1" applyAlignment="1" applyProtection="1">
      <alignment horizontal="right" wrapText="1" indent="2"/>
      <protection locked="0"/>
    </xf>
    <xf numFmtId="0" fontId="71" fillId="47" borderId="1" xfId="0" applyFont="1" applyFill="1" applyBorder="1" applyAlignment="1" applyProtection="1">
      <alignment horizontal="center"/>
      <protection locked="0"/>
    </xf>
    <xf numFmtId="0" fontId="71" fillId="0" borderId="1" xfId="0" applyFont="1" applyBorder="1"/>
    <xf numFmtId="0" fontId="71" fillId="0" borderId="16" xfId="0" applyFont="1" applyBorder="1" applyAlignment="1">
      <alignment horizontal="right" vertical="center"/>
    </xf>
    <xf numFmtId="0" fontId="71" fillId="0" borderId="41" xfId="0" applyFont="1" applyBorder="1" applyAlignment="1">
      <alignment horizontal="right" vertical="center" wrapText="1"/>
    </xf>
    <xf numFmtId="0" fontId="71" fillId="0" borderId="1" xfId="0" applyFont="1" applyBorder="1" applyAlignment="1">
      <alignment vertical="center"/>
    </xf>
    <xf numFmtId="0" fontId="71" fillId="0" borderId="16" xfId="0" applyFont="1" applyBorder="1" applyAlignment="1">
      <alignment horizontal="right" vertical="center" wrapText="1"/>
    </xf>
    <xf numFmtId="0" fontId="71" fillId="0" borderId="1" xfId="0" applyFont="1" applyBorder="1" applyAlignment="1">
      <alignment horizontal="right" vertical="center" wrapText="1"/>
    </xf>
    <xf numFmtId="0" fontId="71" fillId="0" borderId="52" xfId="0" applyFont="1" applyBorder="1" applyAlignment="1">
      <alignment vertical="center"/>
    </xf>
    <xf numFmtId="0" fontId="75" fillId="11" borderId="1" xfId="0" applyFont="1" applyFill="1" applyBorder="1" applyAlignment="1">
      <alignment horizontal="center" vertical="center" wrapText="1"/>
    </xf>
    <xf numFmtId="0" fontId="75" fillId="11" borderId="17" xfId="0" applyFont="1" applyFill="1" applyBorder="1" applyAlignment="1">
      <alignment horizontal="center" vertical="center" wrapText="1"/>
    </xf>
    <xf numFmtId="0" fontId="75" fillId="0" borderId="1" xfId="0" applyFont="1" applyBorder="1" applyAlignment="1" applyProtection="1">
      <alignment horizontal="center" vertical="center" wrapText="1"/>
      <protection locked="0"/>
    </xf>
    <xf numFmtId="0" fontId="71" fillId="0" borderId="19" xfId="0" applyFont="1" applyBorder="1" applyAlignment="1" applyProtection="1">
      <alignment vertical="center"/>
      <protection locked="0"/>
    </xf>
    <xf numFmtId="0" fontId="75" fillId="11" borderId="29" xfId="0" applyFont="1" applyFill="1" applyBorder="1" applyAlignment="1">
      <alignment vertical="center"/>
    </xf>
    <xf numFmtId="0" fontId="75" fillId="11" borderId="30" xfId="0" applyFont="1" applyFill="1" applyBorder="1" applyAlignment="1">
      <alignment vertical="center"/>
    </xf>
    <xf numFmtId="0" fontId="75" fillId="11" borderId="30" xfId="0" applyFont="1" applyFill="1" applyBorder="1" applyAlignment="1">
      <alignment horizontal="center" vertical="center"/>
    </xf>
    <xf numFmtId="0" fontId="75" fillId="11" borderId="21" xfId="0" applyFont="1" applyFill="1" applyBorder="1" applyAlignment="1">
      <alignment horizontal="center" vertical="center"/>
    </xf>
    <xf numFmtId="0" fontId="75" fillId="11" borderId="14" xfId="0" applyFont="1" applyFill="1" applyBorder="1" applyAlignment="1">
      <alignment horizontal="center" vertical="center" wrapText="1"/>
    </xf>
    <xf numFmtId="0" fontId="75" fillId="11" borderId="15" xfId="0" applyFont="1" applyFill="1" applyBorder="1" applyAlignment="1">
      <alignment horizontal="center" vertical="center" wrapText="1"/>
    </xf>
    <xf numFmtId="0" fontId="0" fillId="0" borderId="0" xfId="0" applyAlignment="1">
      <alignment horizontal="right"/>
    </xf>
    <xf numFmtId="49" fontId="71" fillId="47" borderId="16" xfId="3" applyNumberFormat="1" applyFont="1" applyFill="1" applyBorder="1" applyAlignment="1" applyProtection="1">
      <alignment horizontal="center" vertical="center" wrapText="1"/>
    </xf>
    <xf numFmtId="49" fontId="71" fillId="47" borderId="16" xfId="1" applyNumberFormat="1" applyFont="1" applyFill="1" applyBorder="1" applyAlignment="1" applyProtection="1">
      <alignment horizontal="center" vertical="center" wrapText="1"/>
    </xf>
    <xf numFmtId="171" fontId="3" fillId="0" borderId="25" xfId="0" applyNumberFormat="1" applyFont="1" applyBorder="1" applyAlignment="1">
      <alignment horizontal="left" vertical="center"/>
    </xf>
    <xf numFmtId="0" fontId="25" fillId="4" borderId="20" xfId="0" applyFont="1" applyFill="1" applyBorder="1" applyAlignment="1" applyProtection="1">
      <alignment vertical="center"/>
      <protection locked="0"/>
    </xf>
    <xf numFmtId="0" fontId="25" fillId="4" borderId="21" xfId="0" applyFont="1" applyFill="1" applyBorder="1" applyAlignment="1" applyProtection="1">
      <alignment vertical="center"/>
      <protection locked="0"/>
    </xf>
    <xf numFmtId="0" fontId="25" fillId="4" borderId="21" xfId="0" applyFont="1" applyFill="1" applyBorder="1" applyAlignment="1">
      <alignment vertical="center"/>
    </xf>
    <xf numFmtId="0" fontId="31" fillId="4" borderId="7" xfId="0" applyFont="1" applyFill="1" applyBorder="1" applyAlignment="1">
      <alignment vertical="center"/>
    </xf>
    <xf numFmtId="44" fontId="31" fillId="0" borderId="25" xfId="1" applyFont="1" applyFill="1" applyBorder="1" applyAlignment="1">
      <alignment horizontal="right" vertical="center"/>
    </xf>
    <xf numFmtId="44" fontId="31" fillId="0" borderId="25" xfId="1" applyFont="1" applyFill="1" applyBorder="1" applyAlignment="1" applyProtection="1">
      <alignment horizontal="right" vertical="center"/>
      <protection locked="0"/>
    </xf>
    <xf numFmtId="0" fontId="31" fillId="0" borderId="25" xfId="0" applyFont="1" applyBorder="1" applyAlignment="1">
      <alignment horizontal="right" vertical="center"/>
    </xf>
    <xf numFmtId="0" fontId="31" fillId="0" borderId="25" xfId="0" quotePrefix="1" applyFont="1" applyBorder="1" applyAlignment="1">
      <alignment horizontal="right" vertical="center"/>
    </xf>
    <xf numFmtId="0" fontId="31" fillId="0" borderId="7" xfId="0" applyFont="1" applyBorder="1" applyProtection="1">
      <protection locked="0"/>
    </xf>
    <xf numFmtId="0" fontId="71" fillId="4" borderId="29" xfId="7" applyFont="1" applyFill="1" applyBorder="1"/>
    <xf numFmtId="0" fontId="71" fillId="4" borderId="20" xfId="7" applyFont="1" applyFill="1" applyBorder="1"/>
    <xf numFmtId="171" fontId="31" fillId="0" borderId="20" xfId="0" applyNumberFormat="1" applyFont="1" applyBorder="1"/>
    <xf numFmtId="14" fontId="31" fillId="0" borderId="20" xfId="0" applyNumberFormat="1" applyFont="1" applyBorder="1"/>
    <xf numFmtId="44" fontId="31" fillId="0" borderId="20" xfId="1" applyFont="1" applyFill="1" applyBorder="1" applyAlignment="1"/>
    <xf numFmtId="0" fontId="71" fillId="0" borderId="21" xfId="7" applyFont="1" applyBorder="1"/>
    <xf numFmtId="0" fontId="0" fillId="0" borderId="0" xfId="0" applyAlignment="1">
      <alignment horizontal="right" vertical="top"/>
    </xf>
    <xf numFmtId="43" fontId="0" fillId="0" borderId="0" xfId="3" applyFont="1" applyAlignment="1" applyProtection="1">
      <alignment vertical="top"/>
    </xf>
    <xf numFmtId="0" fontId="37" fillId="0" borderId="7" xfId="0" applyFont="1" applyBorder="1" applyAlignment="1">
      <alignment horizontal="left" vertical="center"/>
    </xf>
    <xf numFmtId="0" fontId="37" fillId="0" borderId="25" xfId="0" applyFont="1" applyBorder="1" applyAlignment="1">
      <alignment horizontal="left" vertical="center"/>
    </xf>
    <xf numFmtId="171" fontId="37" fillId="0" borderId="25" xfId="0" applyNumberFormat="1" applyFont="1" applyBorder="1" applyAlignment="1">
      <alignment horizontal="left" vertical="center"/>
    </xf>
    <xf numFmtId="44" fontId="11" fillId="48" borderId="35" xfId="1" applyFont="1" applyFill="1" applyBorder="1" applyAlignment="1" applyProtection="1">
      <alignment vertical="center"/>
    </xf>
    <xf numFmtId="44" fontId="11" fillId="48" borderId="15" xfId="1" applyFont="1" applyFill="1" applyBorder="1" applyAlignment="1" applyProtection="1">
      <alignment vertical="center"/>
    </xf>
    <xf numFmtId="44" fontId="9" fillId="5" borderId="50" xfId="1" applyFont="1" applyFill="1" applyBorder="1" applyAlignment="1">
      <alignment horizontal="right" vertical="center"/>
    </xf>
    <xf numFmtId="0" fontId="17" fillId="0" borderId="29" xfId="0" applyFont="1" applyBorder="1" applyAlignment="1">
      <alignment horizontal="center" vertical="center"/>
    </xf>
    <xf numFmtId="0" fontId="17" fillId="0" borderId="21" xfId="0" applyFont="1" applyBorder="1" applyAlignment="1">
      <alignment horizontal="center" vertical="center"/>
    </xf>
    <xf numFmtId="0" fontId="31" fillId="4" borderId="13" xfId="0" applyFont="1" applyFill="1" applyBorder="1" applyAlignment="1">
      <alignment horizontal="left" vertical="center"/>
    </xf>
    <xf numFmtId="0" fontId="31" fillId="4" borderId="14" xfId="0" applyFont="1" applyFill="1" applyBorder="1" applyAlignment="1">
      <alignment horizontal="center"/>
    </xf>
    <xf numFmtId="0" fontId="31" fillId="4" borderId="15" xfId="0" applyFont="1" applyFill="1" applyBorder="1" applyAlignment="1">
      <alignment horizontal="left"/>
    </xf>
    <xf numFmtId="0" fontId="31" fillId="4" borderId="16" xfId="0" applyFont="1" applyFill="1" applyBorder="1" applyAlignment="1">
      <alignment horizontal="left" vertical="center"/>
    </xf>
    <xf numFmtId="14" fontId="31" fillId="0" borderId="1" xfId="0" applyNumberFormat="1" applyFont="1" applyBorder="1" applyAlignment="1">
      <alignment horizontal="center" vertical="center"/>
    </xf>
    <xf numFmtId="14" fontId="31" fillId="0" borderId="1" xfId="0" applyNumberFormat="1" applyFont="1" applyBorder="1" applyAlignment="1">
      <alignment horizontal="center"/>
    </xf>
    <xf numFmtId="0" fontId="31" fillId="4" borderId="17" xfId="0" applyFont="1" applyFill="1" applyBorder="1" applyAlignment="1">
      <alignment horizontal="left"/>
    </xf>
    <xf numFmtId="0" fontId="31" fillId="4" borderId="27" xfId="0" applyFont="1" applyFill="1" applyBorder="1" applyAlignment="1">
      <alignment horizontal="left" vertical="center"/>
    </xf>
    <xf numFmtId="0" fontId="31" fillId="4" borderId="35" xfId="0" applyFont="1" applyFill="1" applyBorder="1" applyAlignment="1">
      <alignment horizontal="left"/>
    </xf>
    <xf numFmtId="0" fontId="31" fillId="4" borderId="13" xfId="0" applyFont="1" applyFill="1" applyBorder="1" applyAlignment="1">
      <alignment horizontal="left" vertical="center" wrapText="1"/>
    </xf>
    <xf numFmtId="0" fontId="31" fillId="0" borderId="14" xfId="0" applyFont="1" applyBorder="1" applyAlignment="1">
      <alignment horizontal="right" vertical="center" wrapText="1"/>
    </xf>
    <xf numFmtId="0" fontId="31" fillId="4" borderId="14" xfId="0" applyFont="1" applyFill="1" applyBorder="1" applyAlignment="1">
      <alignment horizontal="left" vertical="center" wrapText="1"/>
    </xf>
    <xf numFmtId="0" fontId="31" fillId="0" borderId="15" xfId="0" applyFont="1" applyBorder="1" applyAlignment="1">
      <alignment horizontal="right" vertical="center" wrapText="1"/>
    </xf>
    <xf numFmtId="0" fontId="31" fillId="4" borderId="16" xfId="0" applyFont="1" applyFill="1" applyBorder="1" applyAlignment="1">
      <alignment horizontal="left" vertical="center" wrapText="1"/>
    </xf>
    <xf numFmtId="44" fontId="31" fillId="0" borderId="1" xfId="1" applyFont="1" applyFill="1" applyBorder="1" applyAlignment="1">
      <alignment horizontal="left" vertical="center" wrapText="1"/>
    </xf>
    <xf numFmtId="44" fontId="31" fillId="0" borderId="17" xfId="1" applyFont="1" applyFill="1" applyBorder="1" applyAlignment="1">
      <alignment horizontal="left" vertical="center" wrapText="1"/>
    </xf>
    <xf numFmtId="44" fontId="31" fillId="0" borderId="17" xfId="0" applyNumberFormat="1" applyFont="1" applyBorder="1" applyAlignment="1">
      <alignment horizontal="left" vertical="center" wrapText="1"/>
    </xf>
    <xf numFmtId="0" fontId="31" fillId="4" borderId="27" xfId="0" applyFont="1" applyFill="1" applyBorder="1" applyAlignment="1">
      <alignment horizontal="left" vertical="center" wrapText="1"/>
    </xf>
    <xf numFmtId="44" fontId="31" fillId="0" borderId="35" xfId="0" applyNumberFormat="1" applyFont="1" applyBorder="1" applyAlignment="1">
      <alignment horizontal="left" vertical="center" wrapText="1"/>
    </xf>
    <xf numFmtId="0" fontId="26" fillId="0" borderId="0" xfId="0" applyFont="1" applyAlignment="1">
      <alignment horizontal="left" vertical="center" wrapText="1"/>
    </xf>
    <xf numFmtId="0" fontId="54" fillId="0" borderId="0" xfId="0" applyFont="1" applyAlignment="1">
      <alignment vertical="center" wrapText="1"/>
    </xf>
    <xf numFmtId="14" fontId="26" fillId="0" borderId="0" xfId="0" applyNumberFormat="1" applyFont="1" applyAlignment="1">
      <alignment vertical="center" wrapText="1"/>
    </xf>
    <xf numFmtId="6" fontId="26" fillId="0" borderId="0" xfId="0" applyNumberFormat="1" applyFont="1" applyAlignment="1">
      <alignment vertical="center" wrapText="1"/>
    </xf>
    <xf numFmtId="0" fontId="26" fillId="0" borderId="0" xfId="0" applyFont="1" applyAlignment="1">
      <alignment vertical="top" wrapText="1"/>
    </xf>
    <xf numFmtId="44" fontId="3" fillId="0" borderId="25" xfId="1" applyFont="1" applyBorder="1" applyAlignment="1">
      <alignment horizontal="left" vertical="center"/>
    </xf>
    <xf numFmtId="44" fontId="37" fillId="0" borderId="21" xfId="1" applyFont="1" applyBorder="1" applyAlignment="1">
      <alignment horizontal="left" vertical="center"/>
    </xf>
    <xf numFmtId="44" fontId="30" fillId="0" borderId="17" xfId="1" applyFont="1" applyFill="1" applyBorder="1" applyAlignment="1" applyProtection="1">
      <alignment wrapText="1"/>
      <protection locked="0"/>
    </xf>
    <xf numFmtId="44" fontId="30" fillId="0" borderId="70" xfId="1" applyFont="1" applyFill="1" applyBorder="1" applyAlignment="1" applyProtection="1">
      <alignment wrapText="1"/>
      <protection locked="0"/>
    </xf>
    <xf numFmtId="44" fontId="30" fillId="0" borderId="90" xfId="1" applyFont="1" applyFill="1" applyBorder="1" applyAlignment="1" applyProtection="1">
      <alignment wrapText="1"/>
      <protection locked="0"/>
    </xf>
    <xf numFmtId="44" fontId="31" fillId="0" borderId="4" xfId="1" applyFont="1" applyBorder="1" applyAlignment="1" applyProtection="1">
      <alignment horizontal="right"/>
    </xf>
    <xf numFmtId="44" fontId="31" fillId="0" borderId="60" xfId="1" applyFont="1" applyBorder="1" applyAlignment="1" applyProtection="1">
      <alignment horizontal="right"/>
    </xf>
    <xf numFmtId="44" fontId="31" fillId="0" borderId="12" xfId="1" applyFont="1" applyBorder="1" applyAlignment="1" applyProtection="1">
      <alignment horizontal="right"/>
    </xf>
    <xf numFmtId="44" fontId="31" fillId="0" borderId="44" xfId="1" applyFont="1" applyBorder="1" applyAlignment="1" applyProtection="1">
      <alignment horizontal="right"/>
    </xf>
    <xf numFmtId="44" fontId="31" fillId="0" borderId="49" xfId="1" applyFont="1" applyBorder="1" applyAlignment="1" applyProtection="1">
      <alignment horizontal="right"/>
    </xf>
    <xf numFmtId="44" fontId="31" fillId="0" borderId="43" xfId="1" applyFont="1" applyBorder="1" applyAlignment="1" applyProtection="1">
      <alignment horizontal="right"/>
    </xf>
    <xf numFmtId="44" fontId="31" fillId="0" borderId="52" xfId="1" applyFont="1" applyBorder="1" applyAlignment="1" applyProtection="1">
      <alignment horizontal="right"/>
    </xf>
    <xf numFmtId="44" fontId="31" fillId="0" borderId="50" xfId="1" applyFont="1" applyBorder="1" applyAlignment="1" applyProtection="1">
      <alignment horizontal="right"/>
    </xf>
    <xf numFmtId="44" fontId="31" fillId="0" borderId="42" xfId="1" applyFont="1" applyBorder="1" applyAlignment="1" applyProtection="1">
      <alignment horizontal="right"/>
    </xf>
    <xf numFmtId="44" fontId="31" fillId="0" borderId="33" xfId="1" applyFont="1" applyBorder="1" applyAlignment="1" applyProtection="1">
      <alignment horizontal="right"/>
    </xf>
    <xf numFmtId="44" fontId="25" fillId="46" borderId="0" xfId="1" applyFont="1" applyFill="1" applyBorder="1" applyAlignment="1" applyProtection="1">
      <alignment horizontal="right"/>
    </xf>
    <xf numFmtId="44" fontId="25" fillId="46" borderId="6" xfId="1" applyFont="1" applyFill="1" applyBorder="1" applyAlignment="1" applyProtection="1">
      <alignment horizontal="right"/>
    </xf>
    <xf numFmtId="44" fontId="31" fillId="4" borderId="67" xfId="1" applyFont="1" applyFill="1" applyBorder="1" applyAlignment="1" applyProtection="1">
      <alignment horizontal="right"/>
    </xf>
    <xf numFmtId="44" fontId="31" fillId="4" borderId="20" xfId="1" applyFont="1" applyFill="1" applyBorder="1" applyAlignment="1" applyProtection="1">
      <alignment horizontal="right"/>
    </xf>
    <xf numFmtId="0" fontId="30" fillId="0" borderId="15" xfId="0" applyFont="1" applyBorder="1" applyAlignment="1" applyProtection="1">
      <alignment horizontal="center" wrapText="1"/>
      <protection locked="0"/>
    </xf>
    <xf numFmtId="3" fontId="30" fillId="0" borderId="13" xfId="0" applyNumberFormat="1" applyFont="1" applyBorder="1" applyAlignment="1" applyProtection="1">
      <alignment horizontal="left"/>
      <protection locked="0"/>
    </xf>
    <xf numFmtId="167" fontId="23" fillId="0" borderId="18" xfId="3" applyNumberFormat="1" applyFont="1" applyFill="1" applyBorder="1" applyAlignment="1" applyProtection="1">
      <alignment horizontal="center" vertical="center" wrapText="1"/>
      <protection locked="0"/>
    </xf>
    <xf numFmtId="167" fontId="23" fillId="0" borderId="9" xfId="3" applyNumberFormat="1" applyFont="1" applyFill="1" applyBorder="1" applyAlignment="1" applyProtection="1">
      <alignment horizontal="center" vertical="center" wrapText="1"/>
      <protection locked="0"/>
    </xf>
    <xf numFmtId="0" fontId="23" fillId="0" borderId="29" xfId="0" applyFont="1" applyBorder="1" applyAlignment="1" applyProtection="1">
      <alignment horizontal="left" vertical="center"/>
      <protection locked="0"/>
    </xf>
    <xf numFmtId="44" fontId="30" fillId="0" borderId="14" xfId="1" applyFont="1" applyFill="1" applyBorder="1" applyAlignment="1" applyProtection="1">
      <alignment vertical="center" wrapText="1"/>
      <protection locked="0"/>
    </xf>
    <xf numFmtId="44" fontId="30" fillId="0" borderId="83" xfId="1" applyFont="1" applyFill="1" applyBorder="1" applyAlignment="1" applyProtection="1">
      <alignment vertical="center" wrapText="1"/>
      <protection locked="0"/>
    </xf>
    <xf numFmtId="44" fontId="30" fillId="0" borderId="31" xfId="1" applyFont="1" applyFill="1" applyBorder="1" applyAlignment="1" applyProtection="1">
      <alignment vertical="center" wrapText="1"/>
      <protection locked="0"/>
    </xf>
    <xf numFmtId="44" fontId="30" fillId="0" borderId="15" xfId="1" applyFont="1" applyFill="1" applyBorder="1" applyAlignment="1" applyProtection="1">
      <alignment vertical="center" wrapText="1"/>
      <protection locked="0"/>
    </xf>
    <xf numFmtId="14" fontId="30" fillId="0" borderId="1" xfId="0" applyNumberFormat="1" applyFont="1" applyBorder="1" applyAlignment="1" applyProtection="1">
      <alignment horizontal="center" vertical="center"/>
      <protection locked="0"/>
    </xf>
    <xf numFmtId="0" fontId="30" fillId="0" borderId="17"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03" fillId="0" borderId="1" xfId="0" applyFont="1" applyBorder="1" applyAlignment="1" applyProtection="1">
      <alignment horizontal="center" vertical="center" wrapText="1"/>
      <protection locked="0"/>
    </xf>
    <xf numFmtId="0" fontId="30" fillId="0" borderId="52" xfId="0" applyFont="1" applyBorder="1" applyAlignment="1" applyProtection="1">
      <alignment vertical="center"/>
      <protection locked="0"/>
    </xf>
    <xf numFmtId="44" fontId="30" fillId="0" borderId="15" xfId="1" applyFont="1" applyFill="1" applyBorder="1" applyAlignment="1" applyProtection="1">
      <alignment horizontal="center"/>
      <protection locked="0"/>
    </xf>
    <xf numFmtId="44" fontId="30" fillId="0" borderId="17" xfId="1" applyFont="1" applyFill="1" applyBorder="1" applyAlignment="1" applyProtection="1">
      <alignment horizontal="center"/>
      <protection locked="0"/>
    </xf>
    <xf numFmtId="44" fontId="30" fillId="0" borderId="35" xfId="1" applyFont="1" applyFill="1" applyBorder="1" applyAlignment="1" applyProtection="1">
      <alignment horizontal="center"/>
      <protection locked="0"/>
    </xf>
    <xf numFmtId="0" fontId="30" fillId="0" borderId="15" xfId="0" applyFont="1" applyBorder="1" applyAlignment="1" applyProtection="1">
      <alignment horizontal="center"/>
      <protection locked="0"/>
    </xf>
    <xf numFmtId="0" fontId="30" fillId="0" borderId="17" xfId="0" applyFont="1" applyBorder="1" applyAlignment="1" applyProtection="1">
      <alignment horizontal="center"/>
      <protection locked="0"/>
    </xf>
    <xf numFmtId="0" fontId="30" fillId="0" borderId="35" xfId="0" applyFont="1" applyBorder="1" applyAlignment="1" applyProtection="1">
      <alignment horizontal="center"/>
      <protection locked="0"/>
    </xf>
    <xf numFmtId="0" fontId="0" fillId="2" borderId="0" xfId="0" applyFill="1"/>
    <xf numFmtId="44" fontId="30" fillId="0" borderId="38" xfId="1" applyFont="1" applyFill="1" applyBorder="1" applyAlignment="1" applyProtection="1">
      <alignment wrapText="1"/>
      <protection locked="0"/>
    </xf>
    <xf numFmtId="44" fontId="0" fillId="0" borderId="82" xfId="1" applyFont="1" applyBorder="1" applyProtection="1"/>
    <xf numFmtId="44" fontId="0" fillId="0" borderId="83" xfId="1" applyFont="1" applyBorder="1" applyProtection="1"/>
    <xf numFmtId="44" fontId="0" fillId="0" borderId="84" xfId="1" applyFont="1" applyBorder="1" applyProtection="1"/>
    <xf numFmtId="44" fontId="0" fillId="0" borderId="86" xfId="0" applyNumberFormat="1" applyBorder="1"/>
    <xf numFmtId="44" fontId="0" fillId="0" borderId="84" xfId="0" applyNumberFormat="1" applyBorder="1"/>
    <xf numFmtId="44" fontId="0" fillId="0" borderId="64" xfId="1" applyFont="1" applyBorder="1" applyProtection="1"/>
    <xf numFmtId="44" fontId="0" fillId="0" borderId="31" xfId="1" applyFont="1" applyBorder="1" applyProtection="1"/>
    <xf numFmtId="44" fontId="0" fillId="0" borderId="32" xfId="1" applyFont="1" applyBorder="1" applyProtection="1"/>
    <xf numFmtId="44" fontId="0" fillId="0" borderId="16" xfId="1" applyFont="1" applyBorder="1" applyProtection="1"/>
    <xf numFmtId="44" fontId="0" fillId="0" borderId="41" xfId="0" applyNumberFormat="1" applyBorder="1"/>
    <xf numFmtId="44" fontId="0" fillId="0" borderId="46" xfId="0" applyNumberFormat="1" applyBorder="1"/>
    <xf numFmtId="44" fontId="92" fillId="0" borderId="22" xfId="1" applyFont="1" applyFill="1" applyBorder="1" applyAlignment="1" applyProtection="1">
      <alignment wrapText="1"/>
    </xf>
    <xf numFmtId="44" fontId="0" fillId="0" borderId="27" xfId="0" applyNumberFormat="1" applyBorder="1"/>
    <xf numFmtId="0" fontId="0" fillId="0" borderId="60" xfId="0" applyBorder="1" applyAlignment="1">
      <alignment horizontal="left" vertical="center" wrapText="1"/>
    </xf>
    <xf numFmtId="0" fontId="0" fillId="0" borderId="44" xfId="0" applyBorder="1" applyAlignment="1">
      <alignment horizontal="left" vertical="center" wrapText="1"/>
    </xf>
    <xf numFmtId="0" fontId="23" fillId="0" borderId="44" xfId="0" applyFont="1" applyBorder="1" applyAlignment="1">
      <alignment horizontal="left" vertical="center" wrapText="1"/>
    </xf>
    <xf numFmtId="44" fontId="0" fillId="0" borderId="0" xfId="1" applyFont="1"/>
    <xf numFmtId="44" fontId="0" fillId="0" borderId="11" xfId="1" applyFont="1" applyBorder="1"/>
    <xf numFmtId="0" fontId="28" fillId="0" borderId="0" xfId="0" applyFont="1" applyAlignment="1">
      <alignment horizontal="left" vertical="center"/>
    </xf>
    <xf numFmtId="0" fontId="23" fillId="0" borderId="0" xfId="0" applyFont="1"/>
    <xf numFmtId="44" fontId="0" fillId="2" borderId="0" xfId="0" applyNumberFormat="1" applyFill="1"/>
    <xf numFmtId="0" fontId="28" fillId="0" borderId="44" xfId="0" applyFont="1" applyBorder="1" applyAlignment="1">
      <alignment horizontal="left" vertical="center" wrapText="1"/>
    </xf>
    <xf numFmtId="0" fontId="28" fillId="0" borderId="44" xfId="0" applyFont="1" applyBorder="1" applyAlignment="1">
      <alignment horizontal="left" vertical="center"/>
    </xf>
    <xf numFmtId="9" fontId="0" fillId="0" borderId="0" xfId="0" applyNumberFormat="1"/>
    <xf numFmtId="44" fontId="23" fillId="0" borderId="0" xfId="1" applyFont="1"/>
    <xf numFmtId="0" fontId="71" fillId="0" borderId="41" xfId="0" applyFont="1" applyBorder="1" applyAlignment="1">
      <alignment horizontal="right" vertical="center"/>
    </xf>
    <xf numFmtId="14" fontId="71" fillId="0" borderId="31" xfId="0" applyNumberFormat="1" applyFont="1" applyBorder="1" applyAlignment="1">
      <alignment horizontal="right" vertical="center" wrapText="1"/>
    </xf>
    <xf numFmtId="9" fontId="23" fillId="0" borderId="1" xfId="4" applyFont="1" applyFill="1" applyBorder="1" applyAlignment="1" applyProtection="1">
      <alignment horizontal="center" wrapText="1"/>
      <protection locked="0"/>
    </xf>
    <xf numFmtId="44" fontId="23" fillId="0" borderId="1" xfId="1" applyFont="1" applyFill="1" applyBorder="1" applyAlignment="1" applyProtection="1">
      <alignment wrapText="1"/>
      <protection locked="0"/>
    </xf>
    <xf numFmtId="9" fontId="23" fillId="0" borderId="0" xfId="4" applyFont="1" applyAlignment="1">
      <alignment horizontal="center"/>
    </xf>
    <xf numFmtId="9" fontId="23" fillId="0" borderId="11" xfId="4" applyFont="1" applyBorder="1" applyAlignment="1">
      <alignment horizontal="center"/>
    </xf>
    <xf numFmtId="0" fontId="28" fillId="0" borderId="0" xfId="0" applyFont="1" applyAlignment="1">
      <alignment horizontal="right" vertical="center" wrapText="1"/>
    </xf>
    <xf numFmtId="44" fontId="0" fillId="2" borderId="0" xfId="1" applyFont="1" applyFill="1"/>
    <xf numFmtId="0" fontId="80" fillId="0" borderId="0" xfId="0" applyFont="1" applyAlignment="1" applyProtection="1">
      <alignment vertical="center" wrapText="1"/>
      <protection locked="0"/>
    </xf>
    <xf numFmtId="0" fontId="30" fillId="0" borderId="0" xfId="0" applyFont="1" applyAlignment="1" applyProtection="1">
      <alignment wrapText="1"/>
      <protection locked="0"/>
    </xf>
    <xf numFmtId="0" fontId="24" fillId="0" borderId="57" xfId="0" applyFont="1" applyBorder="1" applyAlignment="1">
      <alignment vertical="top" wrapText="1"/>
    </xf>
    <xf numFmtId="0" fontId="24" fillId="0" borderId="58" xfId="0" applyFont="1" applyBorder="1" applyAlignment="1">
      <alignment vertical="top" wrapText="1"/>
    </xf>
    <xf numFmtId="0" fontId="24" fillId="0" borderId="59" xfId="0" applyFont="1" applyBorder="1" applyAlignment="1">
      <alignment vertical="top" wrapText="1"/>
    </xf>
    <xf numFmtId="44" fontId="93" fillId="4" borderId="8" xfId="1" applyFont="1" applyFill="1" applyBorder="1" applyAlignment="1" applyProtection="1">
      <alignment horizontal="center" wrapText="1"/>
    </xf>
    <xf numFmtId="44" fontId="30" fillId="0" borderId="37" xfId="1" applyFont="1" applyFill="1" applyBorder="1" applyAlignment="1" applyProtection="1">
      <alignment wrapText="1"/>
      <protection locked="0"/>
    </xf>
    <xf numFmtId="44" fontId="30" fillId="0" borderId="62" xfId="1" applyFont="1" applyFill="1" applyBorder="1" applyAlignment="1" applyProtection="1">
      <alignment wrapText="1"/>
      <protection locked="0"/>
    </xf>
    <xf numFmtId="44" fontId="93" fillId="4" borderId="67" xfId="1" applyFont="1" applyFill="1" applyBorder="1" applyAlignment="1" applyProtection="1">
      <alignment horizontal="center" wrapText="1"/>
    </xf>
    <xf numFmtId="44" fontId="28" fillId="4" borderId="0" xfId="1" applyFont="1" applyFill="1" applyBorder="1" applyAlignment="1" applyProtection="1">
      <alignment horizontal="center" wrapText="1"/>
    </xf>
    <xf numFmtId="44" fontId="30" fillId="0" borderId="87" xfId="1" applyFont="1" applyFill="1" applyBorder="1" applyAlignment="1" applyProtection="1">
      <alignment wrapText="1"/>
      <protection locked="0"/>
    </xf>
    <xf numFmtId="44" fontId="31" fillId="0" borderId="18" xfId="1" applyFont="1" applyBorder="1" applyProtection="1"/>
    <xf numFmtId="44" fontId="31" fillId="0" borderId="19" xfId="1" applyFont="1" applyBorder="1" applyProtection="1"/>
    <xf numFmtId="44" fontId="31" fillId="0" borderId="56" xfId="1" applyFont="1" applyBorder="1" applyProtection="1"/>
    <xf numFmtId="44" fontId="31" fillId="0" borderId="18" xfId="0" applyNumberFormat="1" applyFont="1" applyBorder="1"/>
    <xf numFmtId="44" fontId="31" fillId="0" borderId="56" xfId="0" applyNumberFormat="1" applyFont="1" applyBorder="1"/>
    <xf numFmtId="44" fontId="30" fillId="0" borderId="26" xfId="1" applyFont="1" applyFill="1" applyBorder="1" applyAlignment="1" applyProtection="1">
      <alignment wrapText="1"/>
      <protection locked="0"/>
    </xf>
    <xf numFmtId="44" fontId="31" fillId="0" borderId="55" xfId="1" applyFont="1" applyBorder="1" applyProtection="1"/>
    <xf numFmtId="44" fontId="31" fillId="0" borderId="31" xfId="1" applyFont="1" applyBorder="1" applyProtection="1"/>
    <xf numFmtId="44" fontId="31" fillId="0" borderId="32" xfId="1" applyFont="1" applyBorder="1" applyProtection="1"/>
    <xf numFmtId="44" fontId="31" fillId="0" borderId="55" xfId="0" applyNumberFormat="1" applyFont="1" applyBorder="1"/>
    <xf numFmtId="44" fontId="31" fillId="0" borderId="32" xfId="0" applyNumberFormat="1" applyFont="1" applyBorder="1"/>
    <xf numFmtId="44" fontId="23" fillId="4" borderId="30" xfId="1" applyFont="1" applyFill="1" applyBorder="1" applyAlignment="1" applyProtection="1">
      <alignment wrapText="1"/>
      <protection locked="0"/>
    </xf>
    <xf numFmtId="44" fontId="0" fillId="4" borderId="30" xfId="1" applyFont="1" applyFill="1" applyBorder="1" applyProtection="1"/>
    <xf numFmtId="44" fontId="0" fillId="4" borderId="30" xfId="0" applyNumberFormat="1" applyFill="1" applyBorder="1"/>
    <xf numFmtId="44" fontId="0" fillId="4" borderId="21" xfId="0" applyNumberFormat="1" applyFill="1" applyBorder="1"/>
    <xf numFmtId="49" fontId="28" fillId="0" borderId="0" xfId="0" applyNumberFormat="1" applyFont="1" applyAlignment="1">
      <alignment horizontal="right"/>
    </xf>
    <xf numFmtId="0" fontId="23" fillId="0" borderId="20" xfId="0" applyFont="1" applyBorder="1" applyAlignment="1" applyProtection="1">
      <alignment horizontal="left" vertical="center"/>
      <protection locked="0"/>
    </xf>
    <xf numFmtId="0" fontId="71" fillId="0" borderId="12" xfId="0" applyFont="1" applyBorder="1" applyAlignment="1">
      <alignment horizontal="right" vertical="center" wrapText="1"/>
    </xf>
    <xf numFmtId="0" fontId="71" fillId="0" borderId="0" xfId="0" applyFont="1" applyAlignment="1">
      <alignment horizontal="left" wrapText="1"/>
    </xf>
    <xf numFmtId="0" fontId="75" fillId="11" borderId="30" xfId="0" applyFont="1" applyFill="1" applyBorder="1" applyAlignment="1">
      <alignment horizontal="left"/>
    </xf>
    <xf numFmtId="0" fontId="71" fillId="0" borderId="0" xfId="0" applyFont="1" applyAlignment="1">
      <alignment horizontal="left"/>
    </xf>
    <xf numFmtId="0" fontId="75" fillId="11" borderId="58" xfId="0" applyFont="1" applyFill="1" applyBorder="1" applyAlignment="1">
      <alignment horizontal="left" wrapText="1"/>
    </xf>
    <xf numFmtId="0" fontId="71" fillId="47" borderId="1" xfId="0" applyFont="1" applyFill="1" applyBorder="1" applyAlignment="1" applyProtection="1">
      <alignment horizontal="left" wrapText="1"/>
      <protection locked="0"/>
    </xf>
    <xf numFmtId="167" fontId="30" fillId="0" borderId="1" xfId="3" applyNumberFormat="1" applyFont="1" applyFill="1" applyBorder="1" applyAlignment="1" applyProtection="1">
      <alignment horizontal="left" wrapText="1"/>
      <protection locked="0"/>
    </xf>
    <xf numFmtId="0" fontId="71" fillId="0" borderId="1" xfId="0" applyFont="1" applyBorder="1" applyAlignment="1">
      <alignment horizontal="left" wrapText="1"/>
    </xf>
    <xf numFmtId="0" fontId="71" fillId="0" borderId="19" xfId="0" applyFont="1" applyBorder="1" applyAlignment="1">
      <alignment horizontal="left" wrapText="1"/>
    </xf>
    <xf numFmtId="0" fontId="75" fillId="11" borderId="1" xfId="0" applyFont="1" applyFill="1" applyBorder="1" applyAlignment="1">
      <alignment horizontal="left" wrapText="1"/>
    </xf>
    <xf numFmtId="0" fontId="75" fillId="11" borderId="14" xfId="0" applyFont="1" applyFill="1" applyBorder="1" applyAlignment="1">
      <alignment horizontal="left" wrapText="1"/>
    </xf>
    <xf numFmtId="0" fontId="28" fillId="0" borderId="0" xfId="0" applyFont="1" applyAlignment="1">
      <alignment vertical="center" wrapText="1"/>
    </xf>
    <xf numFmtId="43" fontId="0" fillId="0" borderId="0" xfId="0" applyNumberFormat="1" applyAlignment="1">
      <alignment vertical="top"/>
    </xf>
    <xf numFmtId="44" fontId="0" fillId="0" borderId="14" xfId="0" applyNumberFormat="1" applyBorder="1" applyAlignment="1">
      <alignment wrapText="1"/>
    </xf>
    <xf numFmtId="44" fontId="0" fillId="0" borderId="27" xfId="0" applyNumberFormat="1" applyBorder="1" applyAlignment="1">
      <alignment horizontal="right"/>
    </xf>
    <xf numFmtId="9" fontId="0" fillId="0" borderId="1" xfId="4" applyFont="1" applyBorder="1" applyProtection="1"/>
    <xf numFmtId="9" fontId="0" fillId="0" borderId="14" xfId="0" applyNumberFormat="1" applyBorder="1" applyAlignment="1">
      <alignment wrapText="1"/>
    </xf>
    <xf numFmtId="9" fontId="0" fillId="0" borderId="34" xfId="4" applyFont="1" applyBorder="1" applyProtection="1"/>
    <xf numFmtId="0" fontId="0" fillId="0" borderId="20" xfId="0" applyBorder="1" applyAlignment="1">
      <alignment wrapText="1"/>
    </xf>
    <xf numFmtId="9" fontId="0" fillId="0" borderId="1" xfId="4" applyFont="1" applyFill="1" applyBorder="1" applyProtection="1"/>
    <xf numFmtId="0" fontId="0" fillId="0" borderId="20" xfId="0" applyBorder="1" applyAlignment="1">
      <alignment horizontal="center" wrapText="1"/>
    </xf>
    <xf numFmtId="44" fontId="0" fillId="0" borderId="14" xfId="1" applyFont="1" applyBorder="1" applyAlignment="1" applyProtection="1">
      <alignment wrapText="1"/>
    </xf>
    <xf numFmtId="44" fontId="0" fillId="0" borderId="15" xfId="0" applyNumberFormat="1" applyBorder="1" applyAlignment="1">
      <alignment wrapText="1"/>
    </xf>
    <xf numFmtId="8" fontId="30" fillId="0" borderId="15" xfId="1" applyNumberFormat="1" applyFont="1" applyFill="1" applyBorder="1" applyAlignment="1" applyProtection="1">
      <alignment horizontal="center"/>
      <protection locked="0"/>
    </xf>
    <xf numFmtId="0" fontId="23" fillId="0" borderId="0" xfId="0" applyFont="1" applyAlignment="1">
      <alignment horizontal="center"/>
    </xf>
    <xf numFmtId="0" fontId="0" fillId="0" borderId="0" xfId="0" applyAlignment="1">
      <alignment vertical="top"/>
    </xf>
    <xf numFmtId="0" fontId="0" fillId="0" borderId="0" xfId="0" applyAlignment="1">
      <alignment vertical="top" wrapText="1"/>
    </xf>
    <xf numFmtId="0" fontId="24" fillId="0" borderId="0" xfId="0" applyFont="1" applyAlignment="1">
      <alignment vertical="top"/>
    </xf>
    <xf numFmtId="0" fontId="92" fillId="0" borderId="0" xfId="0" applyFont="1" applyAlignment="1">
      <alignment vertical="top"/>
    </xf>
    <xf numFmtId="0" fontId="93" fillId="0" borderId="0" xfId="0" applyFont="1" applyAlignment="1">
      <alignment horizontal="center" vertical="top" wrapText="1"/>
    </xf>
    <xf numFmtId="44" fontId="0" fillId="0" borderId="0" xfId="1" applyFont="1" applyAlignment="1" applyProtection="1">
      <alignment vertical="top"/>
    </xf>
    <xf numFmtId="0" fontId="93" fillId="0" borderId="0" xfId="0" applyFont="1" applyAlignment="1">
      <alignment horizontal="left" vertical="top" wrapText="1"/>
    </xf>
    <xf numFmtId="44" fontId="31" fillId="0" borderId="33" xfId="1" applyFont="1" applyFill="1" applyBorder="1" applyAlignment="1" applyProtection="1">
      <alignment horizontal="right"/>
    </xf>
    <xf numFmtId="44" fontId="31" fillId="0" borderId="67" xfId="1" applyFont="1" applyFill="1" applyBorder="1" applyAlignment="1" applyProtection="1">
      <alignment horizontal="right"/>
    </xf>
    <xf numFmtId="44" fontId="31" fillId="0" borderId="20" xfId="1" applyFont="1" applyFill="1" applyBorder="1" applyAlignment="1" applyProtection="1">
      <alignment horizontal="right"/>
    </xf>
    <xf numFmtId="0" fontId="93" fillId="4" borderId="57" xfId="0" applyFont="1" applyFill="1" applyBorder="1" applyAlignment="1">
      <alignment horizontal="center" wrapText="1"/>
    </xf>
    <xf numFmtId="0" fontId="71" fillId="0" borderId="0" xfId="0" applyFont="1" applyAlignment="1">
      <alignment vertical="top" wrapText="1"/>
    </xf>
    <xf numFmtId="44" fontId="0" fillId="0" borderId="28" xfId="0" applyNumberFormat="1" applyBorder="1"/>
    <xf numFmtId="44" fontId="0" fillId="0" borderId="55" xfId="1" applyFont="1" applyBorder="1" applyProtection="1"/>
    <xf numFmtId="0" fontId="93" fillId="9" borderId="21" xfId="0" applyFont="1" applyFill="1" applyBorder="1" applyAlignment="1">
      <alignment vertical="top" wrapText="1"/>
    </xf>
    <xf numFmtId="6" fontId="88" fillId="0" borderId="17" xfId="0" applyNumberFormat="1" applyFont="1" applyBorder="1" applyAlignment="1" applyProtection="1">
      <alignment horizontal="justify" vertical="center" wrapText="1"/>
      <protection locked="0"/>
    </xf>
    <xf numFmtId="8" fontId="88" fillId="0" borderId="17" xfId="0" applyNumberFormat="1" applyFont="1" applyBorder="1" applyAlignment="1" applyProtection="1">
      <alignment horizontal="justify" vertical="center" wrapText="1"/>
      <protection locked="0"/>
    </xf>
    <xf numFmtId="44" fontId="30" fillId="0" borderId="56" xfId="1" applyFont="1" applyFill="1" applyBorder="1" applyAlignment="1" applyProtection="1">
      <alignment wrapText="1"/>
      <protection locked="0"/>
    </xf>
    <xf numFmtId="0" fontId="113" fillId="0" borderId="0" xfId="0" applyFont="1" applyAlignment="1">
      <alignment vertical="center" wrapText="1"/>
    </xf>
    <xf numFmtId="0" fontId="114" fillId="0" borderId="0" xfId="0" applyFont="1" applyAlignment="1">
      <alignment vertical="center" wrapText="1"/>
    </xf>
    <xf numFmtId="0" fontId="101" fillId="0" borderId="0" xfId="0" applyFont="1"/>
    <xf numFmtId="44" fontId="24" fillId="0" borderId="0" xfId="0" applyNumberFormat="1" applyFont="1"/>
    <xf numFmtId="44" fontId="23" fillId="0" borderId="0" xfId="0" applyNumberFormat="1" applyFont="1"/>
    <xf numFmtId="44" fontId="23" fillId="0" borderId="11" xfId="0" applyNumberFormat="1" applyFont="1" applyBorder="1"/>
    <xf numFmtId="167" fontId="23" fillId="0" borderId="27" xfId="3" applyNumberFormat="1" applyFont="1" applyFill="1" applyBorder="1" applyAlignment="1" applyProtection="1">
      <alignment horizontal="center" vertical="center" wrapText="1"/>
      <protection locked="0"/>
    </xf>
    <xf numFmtId="0" fontId="28" fillId="0" borderId="91" xfId="0" applyFont="1" applyBorder="1" applyAlignment="1">
      <alignment vertical="center"/>
    </xf>
    <xf numFmtId="0" fontId="2" fillId="0" borderId="0" xfId="0" applyFont="1" applyAlignment="1">
      <alignment horizontal="center" wrapText="1"/>
    </xf>
    <xf numFmtId="0" fontId="31" fillId="0" borderId="0" xfId="0" applyFont="1" applyAlignment="1">
      <alignment vertical="top"/>
    </xf>
    <xf numFmtId="0" fontId="25" fillId="0" borderId="13" xfId="0" applyFont="1" applyBorder="1" applyAlignment="1">
      <alignment horizontal="right" vertical="top" wrapText="1"/>
    </xf>
    <xf numFmtId="0" fontId="25" fillId="0" borderId="16" xfId="0" applyFont="1" applyBorder="1" applyAlignment="1">
      <alignment horizontal="right" vertical="top" wrapText="1"/>
    </xf>
    <xf numFmtId="0" fontId="31" fillId="0" borderId="68" xfId="0" applyFont="1" applyBorder="1" applyAlignment="1">
      <alignment horizontal="left" vertical="top" wrapText="1"/>
    </xf>
    <xf numFmtId="0" fontId="25" fillId="0" borderId="68" xfId="0" applyFont="1" applyBorder="1" applyAlignment="1">
      <alignment vertical="top" wrapText="1"/>
    </xf>
    <xf numFmtId="0" fontId="25" fillId="0" borderId="0" xfId="0" applyFont="1" applyAlignment="1">
      <alignment vertical="top" wrapText="1"/>
    </xf>
    <xf numFmtId="0" fontId="25" fillId="0" borderId="27" xfId="0" applyFont="1" applyBorder="1" applyAlignment="1">
      <alignment horizontal="left" vertical="top" wrapText="1"/>
    </xf>
    <xf numFmtId="0" fontId="25" fillId="0" borderId="66" xfId="0" applyFont="1" applyBorder="1" applyAlignment="1">
      <alignment horizontal="right" vertical="top" wrapText="1"/>
    </xf>
    <xf numFmtId="0" fontId="25" fillId="0" borderId="0" xfId="0" applyFont="1" applyAlignment="1">
      <alignment horizontal="left" vertical="top"/>
    </xf>
    <xf numFmtId="0" fontId="31" fillId="0" borderId="22" xfId="0" applyFont="1" applyBorder="1" applyAlignment="1">
      <alignment horizontal="left" vertical="top"/>
    </xf>
    <xf numFmtId="0" fontId="31" fillId="0" borderId="23" xfId="0" applyFont="1" applyBorder="1" applyAlignment="1">
      <alignment vertical="top"/>
    </xf>
    <xf numFmtId="0" fontId="30" fillId="0" borderId="0" xfId="0" applyFont="1" applyAlignment="1">
      <alignment vertical="top" wrapText="1"/>
    </xf>
    <xf numFmtId="0" fontId="104" fillId="4" borderId="38" xfId="0" applyFont="1" applyFill="1" applyBorder="1" applyAlignment="1">
      <alignment horizontal="center" vertical="top"/>
    </xf>
    <xf numFmtId="0" fontId="31" fillId="4" borderId="38" xfId="0" applyFont="1" applyFill="1" applyBorder="1" applyAlignment="1">
      <alignment horizontal="left" vertical="top" wrapText="1"/>
    </xf>
    <xf numFmtId="0" fontId="31" fillId="4" borderId="62" xfId="0" applyFont="1" applyFill="1" applyBorder="1" applyAlignment="1">
      <alignment horizontal="left" vertical="top" wrapText="1"/>
    </xf>
    <xf numFmtId="0" fontId="31" fillId="0" borderId="0" xfId="0" applyFont="1" applyAlignment="1">
      <alignment horizontal="left" vertical="top"/>
    </xf>
    <xf numFmtId="0" fontId="31" fillId="13" borderId="0" xfId="0" applyFont="1" applyFill="1" applyAlignment="1">
      <alignment vertical="top"/>
    </xf>
    <xf numFmtId="0" fontId="25" fillId="0" borderId="0" xfId="0" applyFont="1" applyAlignment="1">
      <alignment horizontal="center" vertical="top" wrapText="1"/>
    </xf>
    <xf numFmtId="167" fontId="71" fillId="0" borderId="1" xfId="3" applyNumberFormat="1" applyFont="1" applyFill="1" applyBorder="1" applyAlignment="1" applyProtection="1">
      <alignment horizontal="left" wrapText="1"/>
      <protection locked="0"/>
    </xf>
    <xf numFmtId="0" fontId="0" fillId="12" borderId="1" xfId="0" applyFill="1" applyBorder="1" applyAlignment="1">
      <alignment wrapText="1"/>
    </xf>
    <xf numFmtId="10" fontId="0" fillId="0" borderId="1" xfId="0" applyNumberFormat="1" applyBorder="1"/>
    <xf numFmtId="168" fontId="34" fillId="2" borderId="19" xfId="0" applyNumberFormat="1" applyFont="1" applyFill="1" applyBorder="1" applyAlignment="1" applyProtection="1">
      <alignment horizontal="center"/>
      <protection locked="0"/>
    </xf>
    <xf numFmtId="0" fontId="31" fillId="0" borderId="11" xfId="0" applyFont="1" applyBorder="1"/>
    <xf numFmtId="0" fontId="31" fillId="0" borderId="25" xfId="0" applyFont="1" applyBorder="1"/>
    <xf numFmtId="0" fontId="34" fillId="0" borderId="33" xfId="0" applyFont="1" applyBorder="1"/>
    <xf numFmtId="44" fontId="11" fillId="0" borderId="52" xfId="1" applyFont="1" applyFill="1" applyBorder="1" applyAlignment="1" applyProtection="1">
      <alignment horizontal="center" vertical="center" wrapText="1"/>
    </xf>
    <xf numFmtId="44" fontId="11" fillId="0" borderId="50" xfId="1" applyFont="1" applyFill="1" applyBorder="1" applyAlignment="1" applyProtection="1">
      <alignment horizontal="center" vertical="center" wrapText="1"/>
    </xf>
    <xf numFmtId="165" fontId="11" fillId="0" borderId="43" xfId="1" applyNumberFormat="1" applyFont="1" applyFill="1" applyBorder="1" applyAlignment="1" applyProtection="1">
      <alignment horizontal="center" vertical="center"/>
    </xf>
    <xf numFmtId="165" fontId="11" fillId="0" borderId="44" xfId="1" applyNumberFormat="1" applyFont="1" applyFill="1" applyBorder="1" applyAlignment="1" applyProtection="1">
      <alignment horizontal="center" vertical="center"/>
    </xf>
    <xf numFmtId="165" fontId="11" fillId="6" borderId="48" xfId="1" applyNumberFormat="1" applyFont="1" applyFill="1" applyBorder="1" applyAlignment="1" applyProtection="1">
      <alignment horizontal="center" vertical="center"/>
    </xf>
    <xf numFmtId="44" fontId="9" fillId="2" borderId="19" xfId="1" applyFont="1" applyFill="1" applyBorder="1" applyAlignment="1" applyProtection="1">
      <alignment horizontal="center" vertical="center"/>
      <protection locked="0"/>
    </xf>
    <xf numFmtId="44" fontId="9" fillId="2" borderId="47" xfId="1" applyFont="1" applyFill="1" applyBorder="1" applyAlignment="1" applyProtection="1">
      <alignment horizontal="center" vertical="center"/>
      <protection locked="0"/>
    </xf>
    <xf numFmtId="44" fontId="9" fillId="2" borderId="56" xfId="1" applyFont="1" applyFill="1" applyBorder="1" applyAlignment="1" applyProtection="1">
      <alignment horizontal="center" vertical="center"/>
      <protection locked="0"/>
    </xf>
    <xf numFmtId="165" fontId="11" fillId="0" borderId="33" xfId="1" applyNumberFormat="1" applyFont="1" applyFill="1" applyBorder="1" applyAlignment="1" applyProtection="1">
      <alignment horizontal="center" vertical="center"/>
    </xf>
    <xf numFmtId="166" fontId="34" fillId="0" borderId="12" xfId="0" applyNumberFormat="1" applyFont="1" applyBorder="1" applyAlignment="1">
      <alignment horizontal="left" wrapText="1"/>
    </xf>
    <xf numFmtId="14" fontId="9" fillId="0" borderId="0" xfId="0" applyNumberFormat="1" applyFont="1" applyAlignment="1">
      <alignment vertical="center" wrapText="1"/>
    </xf>
    <xf numFmtId="0" fontId="116" fillId="12" borderId="22" xfId="0" applyFont="1" applyFill="1" applyBorder="1" applyAlignment="1">
      <alignment vertical="top"/>
    </xf>
    <xf numFmtId="0" fontId="71" fillId="0" borderId="0" xfId="0" applyFont="1" applyAlignment="1">
      <alignment vertical="top"/>
    </xf>
    <xf numFmtId="0" fontId="117" fillId="0" borderId="0" xfId="0" applyFont="1" applyAlignment="1">
      <alignment vertical="top"/>
    </xf>
    <xf numFmtId="0" fontId="28" fillId="0" borderId="0" xfId="0" applyFont="1" applyAlignment="1">
      <alignment horizontal="justify" vertical="top" wrapText="1"/>
    </xf>
    <xf numFmtId="0" fontId="31" fillId="0" borderId="0" xfId="0" applyFont="1" applyAlignment="1">
      <alignment horizontal="left" vertical="top" wrapText="1"/>
    </xf>
    <xf numFmtId="0" fontId="31" fillId="0" borderId="0" xfId="0" applyFont="1" applyAlignment="1">
      <alignment vertical="top" wrapText="1"/>
    </xf>
    <xf numFmtId="9" fontId="31" fillId="0" borderId="0" xfId="4" applyFont="1" applyFill="1" applyBorder="1" applyAlignment="1">
      <alignment horizontal="left" vertical="top" wrapText="1"/>
    </xf>
    <xf numFmtId="0" fontId="25" fillId="4" borderId="20" xfId="0" applyFont="1" applyFill="1" applyBorder="1" applyAlignment="1">
      <alignment horizontal="left" vertical="top" wrapText="1"/>
    </xf>
    <xf numFmtId="0" fontId="105" fillId="0" borderId="0" xfId="0" applyFont="1" applyAlignment="1">
      <alignment vertical="top" wrapText="1"/>
    </xf>
    <xf numFmtId="44" fontId="9" fillId="5" borderId="50" xfId="0" applyNumberFormat="1" applyFont="1" applyFill="1" applyBorder="1" applyAlignment="1">
      <alignment horizontal="right" vertical="center"/>
    </xf>
    <xf numFmtId="0" fontId="28" fillId="0" borderId="0" xfId="0" applyFont="1" applyAlignment="1">
      <alignment vertical="top" wrapText="1"/>
    </xf>
    <xf numFmtId="0" fontId="28" fillId="0" borderId="0" xfId="0" applyFont="1" applyAlignment="1">
      <alignment vertical="top"/>
    </xf>
    <xf numFmtId="0" fontId="72" fillId="4" borderId="1" xfId="0" applyFont="1" applyFill="1" applyBorder="1" applyAlignment="1">
      <alignment horizontal="center" vertical="top" wrapText="1"/>
    </xf>
    <xf numFmtId="0" fontId="71" fillId="2" borderId="12" xfId="0" applyFont="1" applyFill="1" applyBorder="1" applyAlignment="1">
      <alignment horizontal="center" vertical="top" wrapText="1"/>
    </xf>
    <xf numFmtId="0" fontId="71" fillId="2" borderId="17" xfId="0" applyFont="1" applyFill="1" applyBorder="1" applyAlignment="1">
      <alignment horizontal="center" vertical="top" wrapText="1"/>
    </xf>
    <xf numFmtId="9" fontId="71" fillId="0" borderId="17" xfId="4" applyFont="1" applyFill="1" applyBorder="1" applyAlignment="1">
      <alignment horizontal="center" vertical="top" wrapText="1"/>
    </xf>
    <xf numFmtId="0" fontId="71" fillId="2" borderId="51" xfId="0" applyFont="1" applyFill="1" applyBorder="1" applyAlignment="1">
      <alignment horizontal="center" vertical="top" wrapText="1"/>
    </xf>
    <xf numFmtId="0" fontId="71" fillId="2" borderId="35" xfId="0" applyFont="1" applyFill="1" applyBorder="1" applyAlignment="1">
      <alignment horizontal="center" vertical="top" wrapText="1"/>
    </xf>
    <xf numFmtId="9" fontId="71" fillId="0" borderId="35" xfId="4" applyFont="1" applyFill="1" applyBorder="1" applyAlignment="1">
      <alignment horizontal="center" vertical="top" wrapText="1"/>
    </xf>
    <xf numFmtId="0" fontId="72" fillId="13" borderId="22" xfId="0" applyFont="1" applyFill="1" applyBorder="1" applyAlignment="1">
      <alignment horizontal="left" vertical="top" wrapText="1"/>
    </xf>
    <xf numFmtId="0" fontId="72" fillId="13" borderId="0" xfId="0" applyFont="1" applyFill="1" applyAlignment="1">
      <alignment horizontal="left" vertical="top" wrapText="1"/>
    </xf>
    <xf numFmtId="0" fontId="71" fillId="13" borderId="0" xfId="0" applyFont="1" applyFill="1" applyAlignment="1">
      <alignment vertical="top"/>
    </xf>
    <xf numFmtId="0" fontId="71" fillId="13" borderId="0" xfId="0" applyFont="1" applyFill="1" applyAlignment="1">
      <alignment vertical="top" wrapText="1"/>
    </xf>
    <xf numFmtId="0" fontId="71" fillId="13" borderId="23" xfId="0" applyFont="1" applyFill="1" applyBorder="1" applyAlignment="1">
      <alignment vertical="top"/>
    </xf>
    <xf numFmtId="0" fontId="71" fillId="6" borderId="17" xfId="0" applyFont="1" applyFill="1" applyBorder="1" applyAlignment="1">
      <alignment horizontal="center" vertical="top" wrapText="1"/>
    </xf>
    <xf numFmtId="0" fontId="71" fillId="6" borderId="46" xfId="0" applyFont="1" applyFill="1" applyBorder="1" applyAlignment="1">
      <alignment horizontal="center" vertical="top" wrapText="1"/>
    </xf>
    <xf numFmtId="0" fontId="93" fillId="7" borderId="13" xfId="0" applyFont="1" applyFill="1" applyBorder="1" applyAlignment="1">
      <alignment horizontal="center" vertical="center" wrapText="1"/>
    </xf>
    <xf numFmtId="0" fontId="93" fillId="7" borderId="14" xfId="0" applyFont="1" applyFill="1" applyBorder="1" applyAlignment="1">
      <alignment horizontal="center" vertical="center" wrapText="1"/>
    </xf>
    <xf numFmtId="0" fontId="93" fillId="7" borderId="15" xfId="0" applyFont="1" applyFill="1" applyBorder="1" applyAlignment="1">
      <alignment horizontal="center" vertical="center" wrapText="1"/>
    </xf>
    <xf numFmtId="14" fontId="30" fillId="0" borderId="17" xfId="0" applyNumberFormat="1" applyFont="1" applyBorder="1" applyAlignment="1" applyProtection="1">
      <alignment horizontal="center" vertical="center"/>
      <protection locked="0"/>
    </xf>
    <xf numFmtId="14" fontId="30" fillId="0" borderId="35" xfId="0" applyNumberFormat="1" applyFont="1" applyBorder="1" applyAlignment="1" applyProtection="1">
      <alignment horizontal="center" vertical="center"/>
      <protection locked="0"/>
    </xf>
    <xf numFmtId="0" fontId="107" fillId="0" borderId="0" xfId="0" applyFont="1" applyAlignment="1">
      <alignment horizontal="left" vertical="top" wrapText="1"/>
    </xf>
    <xf numFmtId="44" fontId="30" fillId="0" borderId="12" xfId="1" applyFont="1" applyFill="1" applyBorder="1" applyAlignment="1" applyProtection="1">
      <alignment wrapText="1"/>
      <protection locked="0"/>
    </xf>
    <xf numFmtId="44" fontId="30" fillId="0" borderId="49" xfId="1" applyFont="1" applyFill="1" applyBorder="1" applyAlignment="1" applyProtection="1">
      <alignment wrapText="1"/>
      <protection locked="0"/>
    </xf>
    <xf numFmtId="44" fontId="30" fillId="0" borderId="51" xfId="1" applyFont="1" applyFill="1" applyBorder="1" applyAlignment="1" applyProtection="1">
      <alignment wrapText="1"/>
    </xf>
    <xf numFmtId="0" fontId="23" fillId="0" borderId="22" xfId="0" applyFont="1" applyBorder="1" applyAlignment="1">
      <alignment horizontal="left" vertical="center" wrapText="1"/>
    </xf>
    <xf numFmtId="44" fontId="28" fillId="4" borderId="30" xfId="1" applyFont="1" applyFill="1" applyBorder="1" applyAlignment="1" applyProtection="1">
      <alignment horizontal="center" wrapText="1"/>
    </xf>
    <xf numFmtId="44" fontId="23" fillId="4" borderId="21" xfId="1" applyFont="1" applyFill="1" applyBorder="1" applyAlignment="1" applyProtection="1">
      <alignment wrapText="1"/>
      <protection locked="0"/>
    </xf>
    <xf numFmtId="44" fontId="95" fillId="0" borderId="30" xfId="1" applyFont="1" applyFill="1" applyBorder="1" applyAlignment="1" applyProtection="1">
      <alignment wrapText="1"/>
    </xf>
    <xf numFmtId="44" fontId="30" fillId="0" borderId="7" xfId="1" applyFont="1" applyFill="1" applyBorder="1" applyAlignment="1" applyProtection="1">
      <alignment wrapText="1"/>
      <protection locked="0"/>
    </xf>
    <xf numFmtId="44" fontId="93" fillId="4" borderId="30" xfId="1" applyFont="1" applyFill="1" applyBorder="1" applyAlignment="1" applyProtection="1">
      <alignment horizontal="center" wrapText="1"/>
    </xf>
    <xf numFmtId="44" fontId="30" fillId="0" borderId="33" xfId="1" applyFont="1" applyFill="1" applyBorder="1" applyAlignment="1" applyProtection="1">
      <alignment wrapText="1"/>
    </xf>
    <xf numFmtId="44" fontId="30" fillId="0" borderId="43" xfId="1" applyFont="1" applyFill="1" applyBorder="1" applyAlignment="1" applyProtection="1">
      <alignment vertical="center" wrapText="1"/>
      <protection locked="0"/>
    </xf>
    <xf numFmtId="44" fontId="30" fillId="0" borderId="44" xfId="1" applyFont="1" applyFill="1" applyBorder="1" applyAlignment="1" applyProtection="1">
      <alignment vertical="center" wrapText="1"/>
      <protection locked="0"/>
    </xf>
    <xf numFmtId="44" fontId="30" fillId="0" borderId="33" xfId="1" applyFont="1" applyFill="1" applyBorder="1" applyAlignment="1" applyProtection="1">
      <alignment vertical="center" wrapText="1"/>
      <protection locked="0"/>
    </xf>
    <xf numFmtId="44" fontId="30" fillId="0" borderId="5" xfId="1" applyFont="1" applyFill="1" applyBorder="1" applyAlignment="1" applyProtection="1">
      <alignment vertical="center" wrapText="1"/>
      <protection locked="0"/>
    </xf>
    <xf numFmtId="44" fontId="30" fillId="0" borderId="7" xfId="1" applyFont="1" applyFill="1" applyBorder="1" applyAlignment="1" applyProtection="1">
      <alignment vertical="center" wrapText="1"/>
      <protection locked="0"/>
    </xf>
    <xf numFmtId="167" fontId="71" fillId="47" borderId="60" xfId="3" applyNumberFormat="1" applyFont="1" applyFill="1" applyBorder="1" applyAlignment="1" applyProtection="1">
      <alignment horizontal="center" vertical="center" wrapText="1"/>
    </xf>
    <xf numFmtId="167" fontId="71" fillId="47" borderId="44" xfId="3" applyNumberFormat="1" applyFont="1" applyFill="1" applyBorder="1" applyAlignment="1" applyProtection="1">
      <alignment horizontal="center" vertical="center" wrapText="1"/>
    </xf>
    <xf numFmtId="167" fontId="71" fillId="47" borderId="33" xfId="3" applyNumberFormat="1" applyFont="1" applyFill="1" applyBorder="1" applyAlignment="1" applyProtection="1">
      <alignment horizontal="center" vertical="center" wrapText="1"/>
    </xf>
    <xf numFmtId="167" fontId="71" fillId="47" borderId="43" xfId="3" applyNumberFormat="1" applyFont="1" applyFill="1" applyBorder="1" applyAlignment="1" applyProtection="1">
      <alignment horizontal="center" vertical="center" wrapText="1"/>
    </xf>
    <xf numFmtId="44" fontId="71" fillId="47" borderId="44" xfId="1" applyFont="1" applyFill="1" applyBorder="1" applyAlignment="1" applyProtection="1">
      <alignment horizontal="center" vertical="center" wrapText="1"/>
    </xf>
    <xf numFmtId="44" fontId="71" fillId="47" borderId="33" xfId="1" applyFont="1" applyFill="1" applyBorder="1" applyAlignment="1" applyProtection="1">
      <alignment horizontal="center" vertical="center" wrapText="1"/>
    </xf>
    <xf numFmtId="44" fontId="30" fillId="0" borderId="49" xfId="1" applyFont="1" applyFill="1" applyBorder="1" applyAlignment="1" applyProtection="1">
      <alignment horizontal="center" wrapText="1"/>
      <protection locked="0"/>
    </xf>
    <xf numFmtId="44" fontId="30" fillId="0" borderId="12" xfId="1" applyFont="1" applyFill="1" applyBorder="1" applyAlignment="1" applyProtection="1">
      <alignment horizontal="center" wrapText="1"/>
      <protection locked="0"/>
    </xf>
    <xf numFmtId="44" fontId="30" fillId="0" borderId="51" xfId="1" applyFont="1" applyFill="1" applyBorder="1" applyAlignment="1" applyProtection="1">
      <alignment horizontal="center" wrapText="1"/>
      <protection locked="0"/>
    </xf>
    <xf numFmtId="44" fontId="95" fillId="8" borderId="29" xfId="1" applyFont="1" applyFill="1" applyBorder="1" applyAlignment="1" applyProtection="1">
      <alignment horizontal="center" wrapText="1"/>
    </xf>
    <xf numFmtId="44" fontId="30" fillId="0" borderId="43" xfId="1" applyFont="1" applyFill="1" applyBorder="1" applyAlignment="1" applyProtection="1">
      <alignment horizontal="center" wrapText="1"/>
      <protection locked="0"/>
    </xf>
    <xf numFmtId="44" fontId="30" fillId="0" borderId="44" xfId="1" applyFont="1" applyFill="1" applyBorder="1" applyAlignment="1" applyProtection="1">
      <alignment horizontal="center" wrapText="1"/>
      <protection locked="0"/>
    </xf>
    <xf numFmtId="44" fontId="30" fillId="0" borderId="33" xfId="1" applyFont="1" applyFill="1" applyBorder="1" applyAlignment="1" applyProtection="1">
      <alignment horizontal="center" wrapText="1"/>
      <protection locked="0"/>
    </xf>
    <xf numFmtId="44" fontId="93" fillId="4" borderId="0" xfId="1" applyFont="1" applyFill="1" applyBorder="1" applyAlignment="1" applyProtection="1">
      <alignment horizontal="center" wrapText="1"/>
    </xf>
    <xf numFmtId="44" fontId="71" fillId="4" borderId="65" xfId="1" applyFont="1" applyFill="1" applyBorder="1" applyAlignment="1" applyProtection="1">
      <alignment horizontal="center" wrapText="1"/>
    </xf>
    <xf numFmtId="44" fontId="71" fillId="4" borderId="38" xfId="1" applyFont="1" applyFill="1" applyBorder="1" applyAlignment="1" applyProtection="1">
      <alignment horizontal="center" wrapText="1"/>
    </xf>
    <xf numFmtId="0" fontId="25" fillId="12" borderId="38" xfId="0" applyFont="1" applyFill="1" applyBorder="1" applyAlignment="1">
      <alignment vertical="top" wrapText="1"/>
    </xf>
    <xf numFmtId="0" fontId="71" fillId="2" borderId="4" xfId="0" applyFont="1" applyFill="1" applyBorder="1" applyAlignment="1">
      <alignment horizontal="center" vertical="top" wrapText="1"/>
    </xf>
    <xf numFmtId="0" fontId="71" fillId="2" borderId="3" xfId="0" applyFont="1" applyFill="1" applyBorder="1" applyAlignment="1">
      <alignment horizontal="center" vertical="top" wrapText="1"/>
    </xf>
    <xf numFmtId="0" fontId="72" fillId="4" borderId="58" xfId="0" applyFont="1" applyFill="1" applyBorder="1" applyAlignment="1">
      <alignment horizontal="center" vertical="top" wrapText="1"/>
    </xf>
    <xf numFmtId="0" fontId="72" fillId="4" borderId="59" xfId="0" applyFont="1" applyFill="1" applyBorder="1" applyAlignment="1">
      <alignment horizontal="center" vertical="top" wrapText="1"/>
    </xf>
    <xf numFmtId="0" fontId="71" fillId="2" borderId="55" xfId="0" applyFont="1" applyFill="1" applyBorder="1" applyAlignment="1">
      <alignment horizontal="center" vertical="top" wrapText="1"/>
    </xf>
    <xf numFmtId="0" fontId="71" fillId="2" borderId="32" xfId="0" applyFont="1" applyFill="1" applyBorder="1" applyAlignment="1">
      <alignment horizontal="center" vertical="top" wrapText="1"/>
    </xf>
    <xf numFmtId="9" fontId="71" fillId="0" borderId="32" xfId="4" applyFont="1" applyFill="1" applyBorder="1" applyAlignment="1">
      <alignment horizontal="center" vertical="top" wrapText="1"/>
    </xf>
    <xf numFmtId="0" fontId="75" fillId="4" borderId="57" xfId="0" applyFont="1" applyFill="1" applyBorder="1" applyAlignment="1">
      <alignment horizontal="center" vertical="top" wrapText="1"/>
    </xf>
    <xf numFmtId="0" fontId="75" fillId="4" borderId="59" xfId="0" applyFont="1" applyFill="1" applyBorder="1" applyAlignment="1">
      <alignment horizontal="center" vertical="top" wrapText="1"/>
    </xf>
    <xf numFmtId="0" fontId="100" fillId="0" borderId="0" xfId="0" applyFont="1" applyAlignment="1">
      <alignment vertical="center" wrapText="1"/>
    </xf>
    <xf numFmtId="0" fontId="23" fillId="0" borderId="1" xfId="0" applyFont="1" applyBorder="1" applyAlignment="1">
      <alignment horizontal="center"/>
    </xf>
    <xf numFmtId="0" fontId="23" fillId="0" borderId="16" xfId="0" applyFont="1" applyBorder="1" applyAlignment="1">
      <alignment horizontal="center"/>
    </xf>
    <xf numFmtId="0" fontId="23" fillId="0" borderId="27" xfId="0" applyFont="1" applyBorder="1" applyAlignment="1">
      <alignment horizontal="center"/>
    </xf>
    <xf numFmtId="0" fontId="23" fillId="0" borderId="34" xfId="0" applyFont="1" applyBorder="1" applyAlignment="1">
      <alignment horizontal="center"/>
    </xf>
    <xf numFmtId="0" fontId="72" fillId="6" borderId="17" xfId="0" applyFont="1" applyFill="1" applyBorder="1" applyAlignment="1">
      <alignment horizontal="center" vertical="top" wrapText="1"/>
    </xf>
    <xf numFmtId="0" fontId="71" fillId="6" borderId="35" xfId="0" applyFont="1" applyFill="1" applyBorder="1" applyAlignment="1">
      <alignment horizontal="center" vertical="top" wrapText="1"/>
    </xf>
    <xf numFmtId="0" fontId="7" fillId="0" borderId="0" xfId="0" applyFont="1" applyAlignment="1">
      <alignment wrapText="1"/>
    </xf>
    <xf numFmtId="0" fontId="122" fillId="0" borderId="0" xfId="0" applyFont="1"/>
    <xf numFmtId="0" fontId="122" fillId="0" borderId="0" xfId="0" applyFont="1" applyAlignment="1">
      <alignment horizontal="center"/>
    </xf>
    <xf numFmtId="0" fontId="89" fillId="0" borderId="0" xfId="0" applyFont="1"/>
    <xf numFmtId="0" fontId="69" fillId="0" borderId="0" xfId="0" applyFont="1" applyAlignment="1">
      <alignment wrapText="1"/>
    </xf>
    <xf numFmtId="0" fontId="23" fillId="0" borderId="1" xfId="0" applyFont="1" applyBorder="1" applyAlignment="1" applyProtection="1">
      <alignment horizontal="center" wrapText="1"/>
      <protection locked="0"/>
    </xf>
    <xf numFmtId="0" fontId="23" fillId="0" borderId="34" xfId="0" applyFont="1" applyBorder="1" applyAlignment="1" applyProtection="1">
      <alignment horizontal="center" wrapText="1"/>
      <protection locked="0"/>
    </xf>
    <xf numFmtId="44" fontId="0" fillId="0" borderId="13" xfId="0" applyNumberFormat="1" applyBorder="1" applyAlignment="1">
      <alignment horizontal="right" wrapText="1"/>
    </xf>
    <xf numFmtId="44" fontId="0" fillId="0" borderId="16" xfId="0" applyNumberFormat="1" applyBorder="1" applyAlignment="1">
      <alignment horizontal="right"/>
    </xf>
    <xf numFmtId="0" fontId="30" fillId="0" borderId="14" xfId="0" applyFont="1" applyBorder="1" applyAlignment="1" applyProtection="1">
      <alignment horizontal="left"/>
      <protection locked="0"/>
    </xf>
    <xf numFmtId="44" fontId="30" fillId="0" borderId="6" xfId="1" applyFont="1" applyFill="1" applyBorder="1" applyAlignment="1" applyProtection="1">
      <alignment wrapText="1"/>
      <protection locked="0"/>
    </xf>
    <xf numFmtId="0" fontId="23" fillId="0" borderId="14" xfId="0" applyFont="1" applyBorder="1" applyAlignment="1" applyProtection="1">
      <alignment vertical="center"/>
      <protection locked="0"/>
    </xf>
    <xf numFmtId="44" fontId="25" fillId="46" borderId="20" xfId="1" applyFont="1" applyFill="1" applyBorder="1" applyAlignment="1" applyProtection="1">
      <alignment horizontal="right"/>
    </xf>
    <xf numFmtId="0" fontId="23" fillId="0" borderId="31" xfId="0" applyFont="1" applyBorder="1" applyAlignment="1" applyProtection="1">
      <alignment horizontal="center" wrapText="1"/>
      <protection locked="0"/>
    </xf>
    <xf numFmtId="0" fontId="93" fillId="7" borderId="57" xfId="0" applyFont="1" applyFill="1" applyBorder="1" applyAlignment="1">
      <alignment horizontal="center" vertical="center" wrapText="1"/>
    </xf>
    <xf numFmtId="0" fontId="93" fillId="7" borderId="59" xfId="0" applyFont="1" applyFill="1" applyBorder="1" applyAlignment="1">
      <alignment horizontal="center" vertical="center" wrapText="1"/>
    </xf>
    <xf numFmtId="167" fontId="23" fillId="0" borderId="31" xfId="3" applyNumberFormat="1" applyFont="1" applyFill="1" applyBorder="1" applyAlignment="1" applyProtection="1">
      <alignment horizontal="center" vertical="center" wrapText="1"/>
      <protection locked="0"/>
    </xf>
    <xf numFmtId="3" fontId="23" fillId="0" borderId="31" xfId="0" applyNumberFormat="1"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93" fillId="7" borderId="58" xfId="0" applyFont="1" applyFill="1" applyBorder="1" applyAlignment="1">
      <alignment horizontal="center" vertical="center" wrapText="1"/>
    </xf>
    <xf numFmtId="0" fontId="23" fillId="0" borderId="24" xfId="0" applyFont="1" applyBorder="1" applyAlignment="1" applyProtection="1">
      <alignment horizontal="left" vertical="center"/>
      <protection locked="0"/>
    </xf>
    <xf numFmtId="44" fontId="30" fillId="0" borderId="54" xfId="1" applyFont="1" applyFill="1" applyBorder="1" applyAlignment="1" applyProtection="1">
      <alignment horizontal="center" wrapText="1"/>
      <protection locked="0"/>
    </xf>
    <xf numFmtId="44" fontId="30" fillId="0" borderId="61" xfId="1" applyFont="1" applyFill="1" applyBorder="1" applyAlignment="1" applyProtection="1">
      <alignment horizontal="center" wrapText="1"/>
      <protection locked="0"/>
    </xf>
    <xf numFmtId="44" fontId="30" fillId="0" borderId="88" xfId="1" applyFont="1" applyFill="1" applyBorder="1" applyAlignment="1" applyProtection="1">
      <alignment horizontal="center" wrapText="1"/>
      <protection locked="0"/>
    </xf>
    <xf numFmtId="0" fontId="93" fillId="4" borderId="5" xfId="0" applyFont="1" applyFill="1" applyBorder="1" applyAlignment="1">
      <alignment horizontal="center" wrapText="1"/>
    </xf>
    <xf numFmtId="167" fontId="71" fillId="47" borderId="37" xfId="3" applyNumberFormat="1" applyFont="1" applyFill="1" applyBorder="1" applyAlignment="1" applyProtection="1">
      <alignment horizontal="center" vertical="center" wrapText="1"/>
    </xf>
    <xf numFmtId="167" fontId="71" fillId="47" borderId="38" xfId="3" applyNumberFormat="1" applyFont="1" applyFill="1" applyBorder="1" applyAlignment="1" applyProtection="1">
      <alignment horizontal="center" vertical="center" wrapText="1"/>
    </xf>
    <xf numFmtId="167" fontId="71" fillId="47" borderId="62" xfId="3" applyNumberFormat="1" applyFont="1" applyFill="1" applyBorder="1" applyAlignment="1" applyProtection="1">
      <alignment horizontal="center" vertical="center" wrapText="1"/>
    </xf>
    <xf numFmtId="44" fontId="30" fillId="0" borderId="61" xfId="1" applyFont="1" applyFill="1" applyBorder="1" applyAlignment="1" applyProtection="1">
      <alignment vertical="center" wrapText="1"/>
      <protection locked="0"/>
    </xf>
    <xf numFmtId="167" fontId="71" fillId="47" borderId="7" xfId="3" applyNumberFormat="1" applyFont="1" applyFill="1" applyBorder="1" applyAlignment="1" applyProtection="1">
      <alignment horizontal="center" vertical="center" wrapText="1"/>
    </xf>
    <xf numFmtId="44" fontId="30" fillId="0" borderId="9" xfId="1" applyFont="1" applyFill="1" applyBorder="1" applyAlignment="1" applyProtection="1">
      <alignment vertical="center" wrapText="1"/>
      <protection locked="0"/>
    </xf>
    <xf numFmtId="44" fontId="30" fillId="0" borderId="12" xfId="1" applyFont="1" applyFill="1" applyBorder="1" applyAlignment="1" applyProtection="1">
      <alignment vertical="center" wrapText="1"/>
      <protection locked="0"/>
    </xf>
    <xf numFmtId="44" fontId="30" fillId="0" borderId="11" xfId="1" applyFont="1" applyFill="1" applyBorder="1" applyAlignment="1" applyProtection="1">
      <alignment vertical="center" wrapText="1"/>
      <protection locked="0"/>
    </xf>
    <xf numFmtId="44" fontId="30" fillId="0" borderId="54" xfId="1" applyFont="1" applyFill="1" applyBorder="1" applyAlignment="1" applyProtection="1">
      <alignment vertical="center" wrapText="1"/>
      <protection locked="0"/>
    </xf>
    <xf numFmtId="44" fontId="30" fillId="0" borderId="88" xfId="1" applyFont="1" applyFill="1" applyBorder="1" applyAlignment="1" applyProtection="1">
      <alignment vertical="center" wrapText="1"/>
      <protection locked="0"/>
    </xf>
    <xf numFmtId="44" fontId="30" fillId="0" borderId="52" xfId="1" applyFont="1" applyFill="1" applyBorder="1" applyAlignment="1" applyProtection="1">
      <alignment wrapText="1"/>
      <protection locked="0"/>
    </xf>
    <xf numFmtId="167" fontId="23" fillId="0" borderId="55" xfId="3" applyNumberFormat="1" applyFont="1" applyFill="1" applyBorder="1" applyAlignment="1" applyProtection="1">
      <alignment horizontal="center" vertical="center" wrapText="1"/>
      <protection locked="0"/>
    </xf>
    <xf numFmtId="44" fontId="113" fillId="0" borderId="0" xfId="0" applyNumberFormat="1" applyFont="1" applyAlignment="1">
      <alignment vertical="center" wrapText="1"/>
    </xf>
    <xf numFmtId="44" fontId="88" fillId="0" borderId="17" xfId="1" applyFont="1" applyBorder="1" applyAlignment="1" applyProtection="1">
      <alignment horizontal="justify" vertical="center" wrapText="1"/>
      <protection locked="0"/>
    </xf>
    <xf numFmtId="44" fontId="30" fillId="0" borderId="4" xfId="1" applyFont="1" applyFill="1" applyBorder="1" applyAlignment="1" applyProtection="1">
      <alignment horizontal="center" wrapText="1"/>
      <protection locked="0"/>
    </xf>
    <xf numFmtId="44" fontId="30" fillId="0" borderId="60" xfId="1" applyFont="1" applyFill="1" applyBorder="1" applyAlignment="1" applyProtection="1">
      <alignment horizontal="center" wrapText="1"/>
      <protection locked="0"/>
    </xf>
    <xf numFmtId="44" fontId="30" fillId="0" borderId="7" xfId="1" applyFont="1" applyFill="1" applyBorder="1" applyAlignment="1" applyProtection="1">
      <alignment horizontal="center" wrapText="1"/>
      <protection locked="0"/>
    </xf>
    <xf numFmtId="0" fontId="114" fillId="0" borderId="0" xfId="0" applyFont="1" applyAlignment="1">
      <alignment horizontal="center" vertical="center" wrapText="1"/>
    </xf>
    <xf numFmtId="44" fontId="0" fillId="0" borderId="0" xfId="1" applyFont="1" applyAlignment="1" applyProtection="1">
      <alignment horizontal="center" wrapText="1"/>
    </xf>
    <xf numFmtId="0" fontId="93" fillId="4" borderId="30" xfId="0" applyFont="1" applyFill="1" applyBorder="1" applyAlignment="1">
      <alignment horizontal="center" vertical="top" wrapText="1"/>
    </xf>
    <xf numFmtId="0" fontId="99" fillId="0" borderId="0" xfId="0" applyFont="1" applyAlignment="1">
      <alignment horizontal="center" wrapText="1"/>
    </xf>
    <xf numFmtId="0" fontId="23" fillId="0" borderId="0" xfId="0" applyFont="1" applyAlignment="1" applyProtection="1">
      <alignment horizontal="center" vertical="center" wrapText="1"/>
      <protection locked="0"/>
    </xf>
    <xf numFmtId="44" fontId="0" fillId="0" borderId="11" xfId="1" applyFont="1" applyFill="1" applyBorder="1" applyAlignment="1" applyProtection="1">
      <alignment horizontal="center" vertical="center" wrapText="1"/>
    </xf>
    <xf numFmtId="0" fontId="23" fillId="0" borderId="0" xfId="0" applyFont="1" applyAlignment="1">
      <alignment horizontal="center" vertical="center" wrapText="1"/>
    </xf>
    <xf numFmtId="44" fontId="23" fillId="0" borderId="11" xfId="1" applyFont="1" applyFill="1" applyBorder="1" applyAlignment="1" applyProtection="1">
      <alignment horizontal="center" vertical="center" wrapText="1"/>
    </xf>
    <xf numFmtId="44" fontId="30" fillId="0" borderId="4" xfId="1" applyFont="1" applyFill="1" applyBorder="1" applyAlignment="1" applyProtection="1">
      <alignment horizontal="center" vertical="top" wrapText="1"/>
      <protection locked="0"/>
    </xf>
    <xf numFmtId="44" fontId="95" fillId="0" borderId="30" xfId="1" applyFont="1" applyFill="1" applyBorder="1" applyAlignment="1" applyProtection="1">
      <alignment horizontal="center" wrapText="1"/>
    </xf>
    <xf numFmtId="44" fontId="0" fillId="0" borderId="0" xfId="1" applyFont="1" applyFill="1" applyBorder="1" applyAlignment="1" applyProtection="1">
      <alignment horizontal="center"/>
    </xf>
    <xf numFmtId="44" fontId="0" fillId="0" borderId="0" xfId="1" applyFont="1" applyFill="1" applyAlignment="1" applyProtection="1">
      <alignment horizontal="center"/>
    </xf>
    <xf numFmtId="44" fontId="0" fillId="0" borderId="0" xfId="1" applyFont="1" applyAlignment="1" applyProtection="1">
      <alignment horizontal="center"/>
    </xf>
    <xf numFmtId="44" fontId="23" fillId="0" borderId="31" xfId="1" applyFont="1" applyFill="1" applyBorder="1" applyAlignment="1" applyProtection="1">
      <alignment wrapText="1"/>
      <protection locked="0"/>
    </xf>
    <xf numFmtId="44" fontId="30" fillId="0" borderId="6" xfId="1" applyFont="1" applyFill="1" applyBorder="1" applyAlignment="1" applyProtection="1">
      <alignment horizontal="center" wrapText="1"/>
      <protection locked="0"/>
    </xf>
    <xf numFmtId="44" fontId="23" fillId="4" borderId="21" xfId="1" applyFont="1" applyFill="1" applyBorder="1" applyAlignment="1" applyProtection="1">
      <alignment wrapText="1"/>
    </xf>
    <xf numFmtId="0" fontId="80" fillId="0" borderId="0" xfId="0" applyFont="1" applyAlignment="1">
      <alignment vertical="center" wrapText="1"/>
    </xf>
    <xf numFmtId="0" fontId="30" fillId="0" borderId="0" xfId="0" applyFont="1" applyAlignment="1">
      <alignment wrapText="1"/>
    </xf>
    <xf numFmtId="0" fontId="126" fillId="4" borderId="29" xfId="0" applyFont="1" applyFill="1" applyBorder="1" applyAlignment="1">
      <alignment horizontal="right"/>
    </xf>
    <xf numFmtId="0" fontId="31" fillId="2" borderId="20" xfId="0" applyFont="1" applyFill="1" applyBorder="1" applyAlignment="1" applyProtection="1">
      <alignment horizontal="left"/>
      <protection locked="0"/>
    </xf>
    <xf numFmtId="44" fontId="23" fillId="0" borderId="26" xfId="1" applyFont="1" applyFill="1" applyBorder="1" applyAlignment="1" applyProtection="1">
      <alignment wrapText="1"/>
      <protection locked="0"/>
    </xf>
    <xf numFmtId="44" fontId="23" fillId="0" borderId="7" xfId="1" applyFont="1" applyFill="1" applyBorder="1" applyAlignment="1" applyProtection="1">
      <alignment wrapText="1"/>
      <protection locked="0"/>
    </xf>
    <xf numFmtId="10" fontId="23" fillId="0" borderId="7" xfId="4" applyNumberFormat="1" applyFont="1" applyFill="1" applyBorder="1" applyAlignment="1" applyProtection="1">
      <alignment horizontal="center" wrapText="1"/>
      <protection locked="0"/>
    </xf>
    <xf numFmtId="170" fontId="23" fillId="0" borderId="7" xfId="4" applyNumberFormat="1" applyFont="1" applyFill="1" applyBorder="1" applyAlignment="1" applyProtection="1">
      <alignment horizontal="center" wrapText="1"/>
      <protection locked="0"/>
    </xf>
    <xf numFmtId="44" fontId="30" fillId="0" borderId="60" xfId="1" applyFont="1" applyFill="1" applyBorder="1" applyAlignment="1" applyProtection="1">
      <alignment horizontal="center" vertical="top" wrapText="1"/>
      <protection locked="0"/>
    </xf>
    <xf numFmtId="44" fontId="117" fillId="49" borderId="82" xfId="1" applyFont="1" applyFill="1" applyBorder="1" applyAlignment="1" applyProtection="1">
      <alignment horizontal="center" wrapText="1"/>
    </xf>
    <xf numFmtId="44" fontId="117" fillId="49" borderId="81" xfId="1" applyFont="1" applyFill="1" applyBorder="1" applyAlignment="1" applyProtection="1">
      <alignment horizontal="center" wrapText="1"/>
    </xf>
    <xf numFmtId="44" fontId="117" fillId="49" borderId="86" xfId="1" applyFont="1" applyFill="1" applyBorder="1" applyAlignment="1" applyProtection="1">
      <alignment horizontal="center" wrapText="1"/>
    </xf>
    <xf numFmtId="44" fontId="117" fillId="49" borderId="84" xfId="1" applyFont="1" applyFill="1" applyBorder="1" applyAlignment="1" applyProtection="1">
      <alignment horizontal="center" wrapText="1"/>
    </xf>
    <xf numFmtId="0" fontId="117" fillId="49" borderId="8" xfId="0" applyFont="1" applyFill="1" applyBorder="1" applyAlignment="1">
      <alignment horizontal="center" wrapText="1"/>
    </xf>
    <xf numFmtId="0" fontId="117" fillId="49" borderId="84" xfId="0" applyFont="1" applyFill="1" applyBorder="1" applyAlignment="1">
      <alignment horizontal="center" wrapText="1"/>
    </xf>
    <xf numFmtId="44" fontId="31" fillId="0" borderId="45" xfId="1" applyFont="1" applyBorder="1" applyProtection="1"/>
    <xf numFmtId="44" fontId="31" fillId="0" borderId="46" xfId="1" applyFont="1" applyBorder="1" applyProtection="1"/>
    <xf numFmtId="44" fontId="31" fillId="0" borderId="53" xfId="1" applyFont="1" applyBorder="1" applyProtection="1"/>
    <xf numFmtId="44" fontId="31" fillId="0" borderId="47" xfId="1" applyFont="1" applyBorder="1" applyProtection="1"/>
    <xf numFmtId="44" fontId="31" fillId="0" borderId="3" xfId="1" applyFont="1" applyBorder="1" applyProtection="1"/>
    <xf numFmtId="44" fontId="95" fillId="8" borderId="7" xfId="1" applyFont="1" applyFill="1" applyBorder="1" applyAlignment="1" applyProtection="1">
      <alignment horizontal="center" wrapText="1"/>
    </xf>
    <xf numFmtId="44" fontId="31" fillId="0" borderId="56" xfId="0" applyNumberFormat="1" applyFont="1" applyBorder="1" applyAlignment="1">
      <alignment wrapText="1"/>
    </xf>
    <xf numFmtId="44" fontId="95" fillId="8" borderId="57" xfId="1" applyFont="1" applyFill="1" applyBorder="1" applyAlignment="1" applyProtection="1">
      <alignment horizontal="center" wrapText="1"/>
    </xf>
    <xf numFmtId="44" fontId="95" fillId="8" borderId="58" xfId="1" applyFont="1" applyFill="1" applyBorder="1" applyAlignment="1" applyProtection="1">
      <alignment horizontal="center" wrapText="1"/>
    </xf>
    <xf numFmtId="44" fontId="95" fillId="8" borderId="59" xfId="1" applyFont="1" applyFill="1" applyBorder="1" applyAlignment="1" applyProtection="1">
      <alignment horizontal="center" wrapText="1"/>
    </xf>
    <xf numFmtId="44" fontId="95" fillId="8" borderId="63" xfId="1" applyFont="1" applyFill="1" applyBorder="1" applyAlignment="1" applyProtection="1">
      <alignment horizontal="center" wrapText="1"/>
    </xf>
    <xf numFmtId="44" fontId="31" fillId="0" borderId="18" xfId="0" applyNumberFormat="1" applyFont="1" applyBorder="1" applyAlignment="1">
      <alignment wrapText="1"/>
    </xf>
    <xf numFmtId="44" fontId="31" fillId="0" borderId="55" xfId="0" applyNumberFormat="1" applyFont="1" applyBorder="1" applyAlignment="1">
      <alignment wrapText="1"/>
    </xf>
    <xf numFmtId="44" fontId="31" fillId="0" borderId="32" xfId="0" applyNumberFormat="1" applyFont="1" applyBorder="1" applyAlignment="1">
      <alignment wrapText="1"/>
    </xf>
    <xf numFmtId="44" fontId="117" fillId="49" borderId="57" xfId="1" applyFont="1" applyFill="1" applyBorder="1" applyAlignment="1" applyProtection="1">
      <alignment horizontal="center" wrapText="1"/>
    </xf>
    <xf numFmtId="44" fontId="117" fillId="49" borderId="58" xfId="1" applyFont="1" applyFill="1" applyBorder="1" applyAlignment="1" applyProtection="1">
      <alignment horizontal="center" wrapText="1"/>
    </xf>
    <xf numFmtId="0" fontId="117" fillId="49" borderId="58" xfId="0" applyFont="1" applyFill="1" applyBorder="1" applyAlignment="1">
      <alignment horizontal="center" wrapText="1"/>
    </xf>
    <xf numFmtId="0" fontId="117" fillId="49" borderId="59" xfId="0" applyFont="1" applyFill="1" applyBorder="1" applyAlignment="1">
      <alignment horizontal="center" wrapText="1"/>
    </xf>
    <xf numFmtId="44" fontId="117" fillId="49" borderId="63" xfId="1" applyFont="1" applyFill="1" applyBorder="1" applyAlignment="1" applyProtection="1">
      <alignment horizontal="center" wrapText="1"/>
    </xf>
    <xf numFmtId="0" fontId="117" fillId="49" borderId="57" xfId="0" applyFont="1" applyFill="1" applyBorder="1" applyAlignment="1">
      <alignment horizontal="center" wrapText="1"/>
    </xf>
    <xf numFmtId="44" fontId="117" fillId="49" borderId="83" xfId="1" applyFont="1" applyFill="1" applyBorder="1" applyAlignment="1" applyProtection="1">
      <alignment horizontal="center" wrapText="1"/>
    </xf>
    <xf numFmtId="0" fontId="117" fillId="49" borderId="83" xfId="0" applyFont="1" applyFill="1" applyBorder="1" applyAlignment="1">
      <alignment horizontal="center" wrapText="1"/>
    </xf>
    <xf numFmtId="44" fontId="95" fillId="8" borderId="28" xfId="1" applyFont="1" applyFill="1" applyBorder="1" applyAlignment="1" applyProtection="1">
      <alignment horizontal="center" wrapText="1"/>
    </xf>
    <xf numFmtId="44" fontId="95" fillId="8" borderId="66" xfId="1" applyFont="1" applyFill="1" applyBorder="1" applyAlignment="1" applyProtection="1">
      <alignment horizontal="center" wrapText="1"/>
    </xf>
    <xf numFmtId="44" fontId="95" fillId="8" borderId="36" xfId="1" applyFont="1" applyFill="1" applyBorder="1" applyAlignment="1" applyProtection="1">
      <alignment horizontal="center" wrapText="1"/>
    </xf>
    <xf numFmtId="44" fontId="95" fillId="8" borderId="85" xfId="1" applyFont="1" applyFill="1" applyBorder="1" applyAlignment="1" applyProtection="1">
      <alignment horizontal="center" wrapText="1"/>
    </xf>
    <xf numFmtId="44" fontId="0" fillId="4" borderId="0" xfId="1" applyFont="1" applyFill="1" applyBorder="1" applyProtection="1"/>
    <xf numFmtId="44" fontId="0" fillId="4" borderId="0" xfId="0" applyNumberFormat="1" applyFill="1"/>
    <xf numFmtId="44" fontId="0" fillId="4" borderId="23" xfId="0" applyNumberFormat="1" applyFill="1" applyBorder="1"/>
    <xf numFmtId="44" fontId="95" fillId="8" borderId="86" xfId="1" applyFont="1" applyFill="1" applyBorder="1" applyAlignment="1" applyProtection="1">
      <alignment horizontal="center" wrapText="1"/>
    </xf>
    <xf numFmtId="44" fontId="95" fillId="8" borderId="83" xfId="1" applyFont="1" applyFill="1" applyBorder="1" applyAlignment="1" applyProtection="1">
      <alignment horizontal="center" wrapText="1"/>
    </xf>
    <xf numFmtId="44" fontId="95" fillId="8" borderId="84" xfId="1" applyFont="1" applyFill="1" applyBorder="1" applyAlignment="1" applyProtection="1">
      <alignment horizontal="center" wrapText="1"/>
    </xf>
    <xf numFmtId="44" fontId="95" fillId="8" borderId="57" xfId="1" applyFont="1" applyFill="1" applyBorder="1" applyAlignment="1" applyProtection="1">
      <alignment wrapText="1"/>
    </xf>
    <xf numFmtId="44" fontId="95" fillId="8" borderId="58" xfId="1" applyFont="1" applyFill="1" applyBorder="1" applyAlignment="1" applyProtection="1">
      <alignment wrapText="1"/>
    </xf>
    <xf numFmtId="44" fontId="95" fillId="8" borderId="59" xfId="1" applyFont="1" applyFill="1" applyBorder="1" applyAlignment="1" applyProtection="1">
      <alignment wrapText="1"/>
    </xf>
    <xf numFmtId="44" fontId="95" fillId="8" borderId="63" xfId="1" applyFont="1" applyFill="1" applyBorder="1" applyAlignment="1" applyProtection="1">
      <alignment wrapText="1"/>
    </xf>
    <xf numFmtId="44" fontId="31" fillId="0" borderId="89" xfId="1" applyFont="1" applyBorder="1" applyProtection="1"/>
    <xf numFmtId="44" fontId="31" fillId="0" borderId="68" xfId="1" applyFont="1" applyBorder="1" applyProtection="1"/>
    <xf numFmtId="44" fontId="31" fillId="0" borderId="69" xfId="1" applyFont="1" applyBorder="1" applyProtection="1"/>
    <xf numFmtId="44" fontId="31" fillId="0" borderId="89" xfId="0" applyNumberFormat="1" applyFont="1" applyBorder="1" applyAlignment="1">
      <alignment wrapText="1"/>
    </xf>
    <xf numFmtId="44" fontId="31" fillId="0" borderId="90" xfId="0" applyNumberFormat="1" applyFont="1" applyBorder="1" applyAlignment="1">
      <alignment wrapText="1"/>
    </xf>
    <xf numFmtId="10" fontId="31" fillId="0" borderId="20" xfId="1" applyNumberFormat="1" applyFont="1" applyFill="1" applyBorder="1" applyAlignment="1" applyProtection="1">
      <alignment horizontal="right"/>
    </xf>
    <xf numFmtId="44" fontId="95" fillId="8" borderId="81" xfId="1" applyFont="1" applyFill="1" applyBorder="1" applyAlignment="1" applyProtection="1">
      <alignment horizontal="center" wrapText="1"/>
    </xf>
    <xf numFmtId="44" fontId="95" fillId="10" borderId="20" xfId="1" applyFont="1" applyFill="1" applyBorder="1" applyAlignment="1" applyProtection="1">
      <alignment horizontal="center" wrapText="1"/>
    </xf>
    <xf numFmtId="44" fontId="30" fillId="0" borderId="21" xfId="1" applyFont="1" applyFill="1" applyBorder="1" applyAlignment="1" applyProtection="1">
      <alignment wrapText="1"/>
      <protection locked="0"/>
    </xf>
    <xf numFmtId="44" fontId="30" fillId="0" borderId="20" xfId="1" applyFont="1" applyFill="1" applyBorder="1" applyAlignment="1" applyProtection="1">
      <alignment wrapText="1"/>
      <protection locked="0"/>
    </xf>
    <xf numFmtId="44" fontId="30" fillId="0" borderId="1" xfId="1" applyFont="1" applyFill="1" applyBorder="1" applyAlignment="1" applyProtection="1">
      <alignment wrapText="1"/>
      <protection locked="0"/>
    </xf>
    <xf numFmtId="44" fontId="30" fillId="0" borderId="1" xfId="1" applyFont="1" applyFill="1" applyBorder="1" applyAlignment="1" applyProtection="1">
      <alignment horizontal="center" wrapText="1"/>
      <protection locked="0"/>
    </xf>
    <xf numFmtId="44" fontId="117" fillId="49" borderId="67" xfId="1" applyFont="1" applyFill="1" applyBorder="1" applyAlignment="1" applyProtection="1">
      <alignment horizontal="center" wrapText="1"/>
    </xf>
    <xf numFmtId="44" fontId="31" fillId="0" borderId="64" xfId="1" applyFont="1" applyBorder="1" applyProtection="1"/>
    <xf numFmtId="44" fontId="31" fillId="0" borderId="48" xfId="1" applyFont="1" applyBorder="1" applyProtection="1"/>
    <xf numFmtId="44" fontId="95" fillId="8" borderId="67" xfId="1" applyFont="1" applyFill="1" applyBorder="1" applyAlignment="1" applyProtection="1">
      <alignment horizontal="center" wrapText="1"/>
    </xf>
    <xf numFmtId="44" fontId="28" fillId="4" borderId="9" xfId="1" applyFont="1" applyFill="1" applyBorder="1" applyAlignment="1" applyProtection="1">
      <alignment horizontal="center" wrapText="1"/>
    </xf>
    <xf numFmtId="44" fontId="23" fillId="4" borderId="10" xfId="1" applyFont="1" applyFill="1" applyBorder="1" applyAlignment="1" applyProtection="1">
      <alignment wrapText="1"/>
      <protection locked="0"/>
    </xf>
    <xf numFmtId="44" fontId="71" fillId="4" borderId="1" xfId="1" applyFont="1" applyFill="1" applyBorder="1" applyAlignment="1" applyProtection="1">
      <alignment horizontal="center" wrapText="1"/>
    </xf>
    <xf numFmtId="44" fontId="30" fillId="0" borderId="35" xfId="1" applyFont="1" applyFill="1" applyBorder="1" applyAlignment="1" applyProtection="1">
      <alignment wrapText="1"/>
      <protection locked="0"/>
    </xf>
    <xf numFmtId="44" fontId="30" fillId="0" borderId="31" xfId="1" applyFont="1" applyFill="1" applyBorder="1" applyAlignment="1" applyProtection="1">
      <alignment wrapText="1"/>
      <protection locked="0"/>
    </xf>
    <xf numFmtId="44" fontId="30" fillId="0" borderId="31" xfId="1" applyFont="1" applyFill="1" applyBorder="1" applyAlignment="1" applyProtection="1">
      <alignment horizontal="center" wrapText="1"/>
      <protection locked="0"/>
    </xf>
    <xf numFmtId="44" fontId="71" fillId="4" borderId="31" xfId="1" applyFont="1" applyFill="1" applyBorder="1" applyAlignment="1" applyProtection="1">
      <alignment horizontal="center" wrapText="1"/>
    </xf>
    <xf numFmtId="44" fontId="30" fillId="0" borderId="32" xfId="1" applyFont="1" applyFill="1" applyBorder="1" applyAlignment="1" applyProtection="1">
      <alignment wrapText="1"/>
      <protection locked="0"/>
    </xf>
    <xf numFmtId="0" fontId="93" fillId="4" borderId="58" xfId="0" applyFont="1" applyFill="1" applyBorder="1" applyAlignment="1">
      <alignment horizontal="center"/>
    </xf>
    <xf numFmtId="44" fontId="93" fillId="4" borderId="59" xfId="1" applyFont="1" applyFill="1" applyBorder="1" applyAlignment="1" applyProtection="1">
      <alignment horizontal="center" wrapText="1"/>
    </xf>
    <xf numFmtId="44" fontId="30" fillId="0" borderId="36" xfId="1" applyFont="1" applyFill="1" applyBorder="1" applyAlignment="1" applyProtection="1">
      <alignment wrapText="1"/>
      <protection locked="0"/>
    </xf>
    <xf numFmtId="44" fontId="30" fillId="0" borderId="34" xfId="1" applyFont="1" applyFill="1" applyBorder="1" applyAlignment="1" applyProtection="1">
      <alignment wrapText="1"/>
      <protection locked="0"/>
    </xf>
    <xf numFmtId="44" fontId="30" fillId="0" borderId="34" xfId="1" applyFont="1" applyFill="1" applyBorder="1" applyAlignment="1" applyProtection="1">
      <alignment horizontal="center" wrapText="1"/>
      <protection locked="0"/>
    </xf>
    <xf numFmtId="44" fontId="71" fillId="4" borderId="34" xfId="1" applyFont="1" applyFill="1" applyBorder="1" applyAlignment="1" applyProtection="1">
      <alignment horizontal="center" wrapText="1"/>
    </xf>
    <xf numFmtId="44" fontId="23" fillId="4" borderId="10" xfId="1" applyFont="1" applyFill="1" applyBorder="1" applyAlignment="1" applyProtection="1">
      <alignment wrapText="1"/>
    </xf>
    <xf numFmtId="44" fontId="30" fillId="0" borderId="19" xfId="1" applyFont="1" applyFill="1" applyBorder="1" applyAlignment="1" applyProtection="1">
      <alignment horizontal="center" wrapText="1"/>
      <protection locked="0"/>
    </xf>
    <xf numFmtId="44" fontId="30" fillId="0" borderId="19" xfId="1" applyFont="1" applyFill="1" applyBorder="1" applyAlignment="1" applyProtection="1">
      <alignment wrapText="1"/>
      <protection locked="0"/>
    </xf>
    <xf numFmtId="44" fontId="71" fillId="4" borderId="19" xfId="1" applyFont="1" applyFill="1" applyBorder="1" applyAlignment="1" applyProtection="1">
      <alignment horizontal="center" wrapText="1"/>
    </xf>
    <xf numFmtId="44" fontId="30" fillId="0" borderId="59" xfId="1" applyFont="1" applyFill="1" applyBorder="1" applyAlignment="1" applyProtection="1">
      <alignment wrapText="1"/>
      <protection locked="0"/>
    </xf>
    <xf numFmtId="0" fontId="23" fillId="0" borderId="1" xfId="0" applyFont="1" applyBorder="1" applyAlignment="1">
      <alignment horizontal="center" wrapText="1"/>
    </xf>
    <xf numFmtId="0" fontId="23" fillId="0" borderId="34" xfId="0" applyFont="1" applyBorder="1" applyAlignment="1">
      <alignment horizontal="center" wrapText="1"/>
    </xf>
    <xf numFmtId="0" fontId="23" fillId="0" borderId="31" xfId="0" applyFont="1" applyBorder="1" applyAlignment="1">
      <alignment horizontal="center" wrapText="1"/>
    </xf>
    <xf numFmtId="0" fontId="72" fillId="4" borderId="63" xfId="0" applyFont="1" applyFill="1" applyBorder="1" applyAlignment="1">
      <alignment horizontal="center" vertical="top" wrapText="1"/>
    </xf>
    <xf numFmtId="0" fontId="71" fillId="0" borderId="55" xfId="0" applyFont="1" applyBorder="1" applyAlignment="1">
      <alignment horizontal="center" vertical="top" wrapText="1"/>
    </xf>
    <xf numFmtId="0" fontId="31" fillId="2" borderId="31" xfId="0" applyFont="1" applyFill="1" applyBorder="1" applyAlignment="1">
      <alignment horizontal="center" vertical="top" wrapText="1"/>
    </xf>
    <xf numFmtId="0" fontId="80" fillId="0" borderId="14" xfId="0" applyFont="1" applyBorder="1" applyAlignment="1" applyProtection="1">
      <alignment vertical="center" wrapText="1"/>
      <protection locked="0"/>
    </xf>
    <xf numFmtId="0" fontId="80" fillId="0" borderId="15" xfId="0" applyFont="1" applyBorder="1" applyAlignment="1" applyProtection="1">
      <alignment vertical="center" wrapText="1"/>
      <protection locked="0"/>
    </xf>
    <xf numFmtId="0" fontId="26" fillId="12" borderId="86" xfId="0" applyFont="1" applyFill="1" applyBorder="1" applyAlignment="1">
      <alignment horizontal="center" vertical="center" wrapText="1"/>
    </xf>
    <xf numFmtId="0" fontId="26" fillId="12" borderId="83" xfId="0" applyFont="1" applyFill="1" applyBorder="1" applyAlignment="1">
      <alignment horizontal="center" vertical="center" wrapText="1"/>
    </xf>
    <xf numFmtId="0" fontId="26" fillId="12" borderId="84" xfId="0" applyFont="1" applyFill="1" applyBorder="1" applyAlignment="1">
      <alignment horizontal="center" vertical="center" wrapText="1"/>
    </xf>
    <xf numFmtId="0" fontId="80" fillId="0" borderId="13" xfId="0" applyFont="1" applyBorder="1" applyAlignment="1" applyProtection="1">
      <alignment vertical="center" wrapText="1"/>
      <protection locked="0"/>
    </xf>
    <xf numFmtId="0" fontId="80" fillId="0" borderId="16" xfId="0" applyFont="1" applyBorder="1" applyAlignment="1" applyProtection="1">
      <alignment vertical="center" wrapText="1"/>
      <protection locked="0"/>
    </xf>
    <xf numFmtId="0" fontId="80" fillId="0" borderId="17" xfId="0" applyFont="1" applyBorder="1" applyAlignment="1" applyProtection="1">
      <alignment vertical="center" wrapText="1"/>
      <protection locked="0"/>
    </xf>
    <xf numFmtId="0" fontId="80" fillId="0" borderId="27" xfId="0" applyFont="1" applyBorder="1" applyAlignment="1" applyProtection="1">
      <alignment vertical="center" wrapText="1"/>
      <protection locked="0"/>
    </xf>
    <xf numFmtId="0" fontId="80" fillId="0" borderId="35" xfId="0" applyFont="1" applyBorder="1" applyAlignment="1" applyProtection="1">
      <alignment vertical="center" wrapText="1"/>
      <protection locked="0"/>
    </xf>
    <xf numFmtId="0" fontId="71" fillId="47" borderId="31" xfId="0" applyFont="1" applyFill="1" applyBorder="1" applyAlignment="1" applyProtection="1">
      <alignment horizontal="left" wrapText="1"/>
      <protection locked="0"/>
    </xf>
    <xf numFmtId="0" fontId="71" fillId="47" borderId="31" xfId="0" applyFont="1" applyFill="1" applyBorder="1" applyAlignment="1" applyProtection="1">
      <alignment horizontal="center"/>
      <protection locked="0"/>
    </xf>
    <xf numFmtId="0" fontId="75" fillId="12" borderId="58" xfId="0" applyFont="1" applyFill="1" applyBorder="1" applyAlignment="1">
      <alignment horizontal="left" wrapText="1"/>
    </xf>
    <xf numFmtId="0" fontId="75" fillId="12" borderId="58" xfId="0" applyFont="1" applyFill="1" applyBorder="1" applyAlignment="1">
      <alignment horizontal="center" vertical="center" wrapText="1"/>
    </xf>
    <xf numFmtId="0" fontId="31" fillId="0" borderId="0" xfId="0" applyFont="1" applyAlignment="1">
      <alignment horizontal="left" wrapText="1"/>
    </xf>
    <xf numFmtId="0" fontId="31" fillId="4" borderId="1" xfId="0" applyFont="1" applyFill="1" applyBorder="1" applyAlignment="1">
      <alignment horizontal="left" vertical="center" wrapText="1"/>
    </xf>
    <xf numFmtId="44" fontId="31" fillId="0" borderId="34" xfId="0" applyNumberFormat="1" applyFont="1" applyBorder="1" applyAlignment="1">
      <alignment horizontal="left" vertical="center" wrapText="1"/>
    </xf>
    <xf numFmtId="0" fontId="31" fillId="4" borderId="34" xfId="0" applyFont="1" applyFill="1" applyBorder="1" applyAlignment="1">
      <alignment horizontal="left" vertical="center" wrapText="1"/>
    </xf>
    <xf numFmtId="0" fontId="3" fillId="2" borderId="7" xfId="0" applyFont="1" applyFill="1" applyBorder="1" applyAlignment="1">
      <alignment horizontal="left" vertical="center"/>
    </xf>
    <xf numFmtId="6" fontId="3" fillId="2" borderId="25" xfId="1" applyNumberFormat="1" applyFont="1" applyFill="1" applyBorder="1" applyAlignment="1">
      <alignment horizontal="left" vertical="center"/>
    </xf>
    <xf numFmtId="2" fontId="3" fillId="0" borderId="25" xfId="0" applyNumberFormat="1" applyFont="1" applyBorder="1" applyAlignment="1">
      <alignment horizontal="left" vertical="center"/>
    </xf>
    <xf numFmtId="0" fontId="128" fillId="0" borderId="0" xfId="0" applyFont="1" applyAlignment="1">
      <alignment vertical="center"/>
    </xf>
    <xf numFmtId="14" fontId="71" fillId="0" borderId="16" xfId="0" applyNumberFormat="1" applyFont="1" applyBorder="1" applyAlignment="1">
      <alignment horizontal="center" vertical="top" wrapText="1"/>
    </xf>
    <xf numFmtId="14" fontId="71" fillId="0" borderId="27" xfId="0" applyNumberFormat="1" applyFont="1" applyBorder="1" applyAlignment="1">
      <alignment horizontal="center" vertical="top" wrapText="1"/>
    </xf>
    <xf numFmtId="0" fontId="71" fillId="0" borderId="17" xfId="0" applyFont="1" applyBorder="1" applyAlignment="1">
      <alignment horizontal="center" vertical="top" wrapText="1"/>
    </xf>
    <xf numFmtId="0" fontId="71" fillId="0" borderId="35" xfId="0" applyFont="1" applyBorder="1" applyAlignment="1">
      <alignment horizontal="center" vertical="top" wrapText="1"/>
    </xf>
    <xf numFmtId="14" fontId="0" fillId="0" borderId="0" xfId="0" applyNumberFormat="1"/>
    <xf numFmtId="0" fontId="0" fillId="2" borderId="20" xfId="0" applyFill="1" applyBorder="1" applyAlignment="1" applyProtection="1">
      <alignment horizontal="center" vertical="center" wrapText="1"/>
      <protection locked="0"/>
    </xf>
    <xf numFmtId="44" fontId="0" fillId="2" borderId="43" xfId="6" applyFont="1" applyFill="1" applyBorder="1" applyAlignment="1" applyProtection="1">
      <alignment horizontal="center"/>
      <protection locked="0"/>
    </xf>
    <xf numFmtId="165" fontId="33" fillId="0" borderId="20" xfId="6" applyNumberFormat="1" applyFont="1" applyFill="1" applyBorder="1" applyAlignment="1" applyProtection="1">
      <alignment horizontal="center"/>
    </xf>
    <xf numFmtId="0" fontId="34" fillId="0" borderId="37" xfId="0" applyFont="1" applyBorder="1"/>
    <xf numFmtId="0" fontId="34" fillId="0" borderId="38" xfId="0" applyFont="1" applyBorder="1"/>
    <xf numFmtId="165" fontId="33" fillId="0" borderId="7" xfId="6" applyNumberFormat="1" applyFont="1" applyFill="1" applyBorder="1" applyAlignment="1" applyProtection="1">
      <alignment horizontal="left"/>
    </xf>
    <xf numFmtId="44" fontId="67" fillId="0" borderId="44" xfId="54" applyNumberFormat="1" applyFont="1" applyBorder="1" applyAlignment="1">
      <alignment horizontal="center" vertical="center"/>
    </xf>
    <xf numFmtId="44" fontId="67" fillId="0" borderId="33" xfId="54" applyNumberFormat="1" applyFont="1" applyBorder="1" applyAlignment="1">
      <alignment horizontal="center" vertical="center"/>
    </xf>
    <xf numFmtId="165" fontId="33" fillId="0" borderId="7" xfId="6" applyNumberFormat="1" applyFont="1" applyFill="1" applyBorder="1" applyAlignment="1" applyProtection="1">
      <alignment horizontal="right"/>
    </xf>
    <xf numFmtId="44" fontId="0" fillId="2" borderId="44" xfId="6" applyFont="1" applyFill="1" applyBorder="1" applyAlignment="1" applyProtection="1">
      <alignment horizontal="center"/>
      <protection locked="0"/>
    </xf>
    <xf numFmtId="44" fontId="0" fillId="2" borderId="33" xfId="6" applyFont="1" applyFill="1" applyBorder="1" applyAlignment="1" applyProtection="1">
      <alignment horizontal="center"/>
      <protection locked="0"/>
    </xf>
    <xf numFmtId="0" fontId="75" fillId="4" borderId="58" xfId="0" applyFont="1" applyFill="1" applyBorder="1" applyAlignment="1">
      <alignment horizontal="center" vertical="top" wrapText="1"/>
    </xf>
    <xf numFmtId="0" fontId="31" fillId="4" borderId="17" xfId="0" applyFont="1" applyFill="1" applyBorder="1" applyAlignment="1">
      <alignment horizontal="left" vertical="center"/>
    </xf>
    <xf numFmtId="0" fontId="31" fillId="4" borderId="35" xfId="0" applyFont="1" applyFill="1" applyBorder="1" applyAlignment="1">
      <alignment horizontal="left" vertical="center"/>
    </xf>
    <xf numFmtId="170" fontId="31" fillId="0" borderId="1" xfId="1" applyNumberFormat="1" applyFont="1" applyFill="1" applyBorder="1" applyAlignment="1">
      <alignment horizontal="right" vertical="center" wrapText="1"/>
    </xf>
    <xf numFmtId="170" fontId="31" fillId="0" borderId="17" xfId="1" applyNumberFormat="1" applyFont="1" applyFill="1" applyBorder="1" applyAlignment="1">
      <alignment horizontal="right" vertical="center" wrapText="1"/>
    </xf>
    <xf numFmtId="170" fontId="31" fillId="0" borderId="17" xfId="0" applyNumberFormat="1" applyFont="1" applyBorder="1" applyAlignment="1">
      <alignment horizontal="right" vertical="center" wrapText="1"/>
    </xf>
    <xf numFmtId="170" fontId="31" fillId="0" borderId="1" xfId="0" applyNumberFormat="1" applyFont="1" applyBorder="1" applyAlignment="1">
      <alignment horizontal="right" vertical="center" wrapText="1"/>
    </xf>
    <xf numFmtId="170" fontId="3" fillId="0" borderId="25" xfId="1" applyNumberFormat="1" applyFont="1" applyFill="1" applyBorder="1" applyAlignment="1">
      <alignment horizontal="left" vertical="center"/>
    </xf>
    <xf numFmtId="44" fontId="3" fillId="0" borderId="21" xfId="0" applyNumberFormat="1" applyFont="1" applyBorder="1" applyAlignment="1">
      <alignment horizontal="left" vertical="center"/>
    </xf>
    <xf numFmtId="49" fontId="3" fillId="0" borderId="25" xfId="0" applyNumberFormat="1" applyFont="1" applyBorder="1" applyAlignment="1">
      <alignment horizontal="left" vertical="center"/>
    </xf>
    <xf numFmtId="14" fontId="71" fillId="0" borderId="13" xfId="0" applyNumberFormat="1" applyFont="1" applyBorder="1" applyAlignment="1">
      <alignment horizontal="center" vertical="top" wrapText="1"/>
    </xf>
    <xf numFmtId="0" fontId="104" fillId="4" borderId="39" xfId="0" applyFont="1" applyFill="1" applyBorder="1" applyAlignment="1">
      <alignment horizontal="center" vertical="top"/>
    </xf>
    <xf numFmtId="0" fontId="31" fillId="4" borderId="37" xfId="0" applyFont="1" applyFill="1" applyBorder="1" applyAlignment="1">
      <alignment horizontal="left" vertical="top" wrapText="1"/>
    </xf>
    <xf numFmtId="0" fontId="25" fillId="4" borderId="5" xfId="0" applyFont="1" applyFill="1" applyBorder="1" applyAlignment="1">
      <alignment horizontal="left" vertical="top" wrapText="1"/>
    </xf>
    <xf numFmtId="0" fontId="31" fillId="4" borderId="44" xfId="0" applyFont="1" applyFill="1" applyBorder="1" applyAlignment="1">
      <alignment horizontal="left" vertical="top" wrapText="1"/>
    </xf>
    <xf numFmtId="0" fontId="31" fillId="4" borderId="33" xfId="0" applyFont="1" applyFill="1" applyBorder="1" applyAlignment="1">
      <alignment horizontal="left" vertical="top" wrapText="1"/>
    </xf>
    <xf numFmtId="0" fontId="31" fillId="4" borderId="5" xfId="0" applyFont="1" applyFill="1" applyBorder="1" applyAlignment="1">
      <alignment horizontal="left" vertical="top" wrapText="1"/>
    </xf>
    <xf numFmtId="0" fontId="31" fillId="4" borderId="7" xfId="0" applyFont="1" applyFill="1" applyBorder="1" applyAlignment="1">
      <alignment horizontal="left" vertical="top" wrapText="1"/>
    </xf>
    <xf numFmtId="0" fontId="71" fillId="0" borderId="15" xfId="0" applyFont="1" applyBorder="1" applyAlignment="1">
      <alignment horizontal="center" vertical="top" wrapText="1"/>
    </xf>
    <xf numFmtId="0" fontId="116" fillId="12" borderId="29" xfId="0" applyFont="1" applyFill="1" applyBorder="1" applyAlignment="1">
      <alignment vertical="top"/>
    </xf>
    <xf numFmtId="0" fontId="71" fillId="6" borderId="32" xfId="0" applyFont="1" applyFill="1" applyBorder="1" applyAlignment="1">
      <alignment horizontal="center" vertical="top" wrapText="1"/>
    </xf>
    <xf numFmtId="0" fontId="71" fillId="6" borderId="3" xfId="0" applyFont="1" applyFill="1" applyBorder="1" applyAlignment="1">
      <alignment horizontal="center" vertical="top" wrapText="1"/>
    </xf>
    <xf numFmtId="0" fontId="72" fillId="4" borderId="29" xfId="0" applyFont="1" applyFill="1" applyBorder="1" applyAlignment="1">
      <alignment horizontal="center" vertical="top"/>
    </xf>
    <xf numFmtId="0" fontId="72" fillId="6" borderId="58" xfId="0" applyFont="1" applyFill="1" applyBorder="1" applyAlignment="1">
      <alignment horizontal="center" vertical="top" wrapText="1"/>
    </xf>
    <xf numFmtId="0" fontId="72" fillId="6" borderId="63" xfId="0" applyFont="1" applyFill="1" applyBorder="1" applyAlignment="1">
      <alignment horizontal="center" vertical="top" wrapText="1"/>
    </xf>
    <xf numFmtId="0" fontId="71" fillId="2" borderId="31" xfId="0" applyFont="1" applyFill="1" applyBorder="1" applyAlignment="1">
      <alignment horizontal="center" vertical="top" wrapText="1"/>
    </xf>
    <xf numFmtId="9" fontId="71" fillId="0" borderId="31" xfId="4" applyFont="1" applyBorder="1" applyAlignment="1">
      <alignment horizontal="center" vertical="top" wrapText="1"/>
    </xf>
    <xf numFmtId="0" fontId="104" fillId="4" borderId="29" xfId="0" applyFont="1" applyFill="1" applyBorder="1" applyAlignment="1">
      <alignment horizontal="center" vertical="top"/>
    </xf>
    <xf numFmtId="0" fontId="71" fillId="6" borderId="53" xfId="0" applyFont="1" applyFill="1" applyBorder="1" applyAlignment="1">
      <alignment horizontal="center" vertical="top" wrapText="1"/>
    </xf>
    <xf numFmtId="0" fontId="33" fillId="0" borderId="69" xfId="0" applyFont="1" applyBorder="1" applyAlignment="1">
      <alignment vertical="center" wrapText="1"/>
    </xf>
    <xf numFmtId="167" fontId="71" fillId="0" borderId="1" xfId="3" applyNumberFormat="1" applyFont="1" applyFill="1" applyBorder="1" applyAlignment="1" applyProtection="1">
      <alignment horizontal="left" vertical="top" wrapText="1"/>
      <protection locked="0"/>
    </xf>
    <xf numFmtId="0" fontId="2" fillId="6" borderId="0" xfId="0" applyFont="1" applyFill="1" applyAlignment="1">
      <alignment horizontal="center" wrapText="1"/>
    </xf>
    <xf numFmtId="0" fontId="3" fillId="6" borderId="0" xfId="0" applyFont="1" applyFill="1" applyAlignment="1">
      <alignment horizontal="center" wrapText="1"/>
    </xf>
    <xf numFmtId="0" fontId="3" fillId="6" borderId="0" xfId="0" applyFont="1" applyFill="1"/>
    <xf numFmtId="0" fontId="3" fillId="6" borderId="0" xfId="0" applyFont="1" applyFill="1" applyAlignment="1">
      <alignment horizontal="center"/>
    </xf>
    <xf numFmtId="44" fontId="2" fillId="6" borderId="5" xfId="0" applyNumberFormat="1" applyFont="1" applyFill="1" applyBorder="1" applyAlignment="1">
      <alignment horizontal="left"/>
    </xf>
    <xf numFmtId="44" fontId="2" fillId="6" borderId="10" xfId="0" applyNumberFormat="1" applyFont="1" applyFill="1" applyBorder="1" applyAlignment="1">
      <alignment horizontal="left"/>
    </xf>
    <xf numFmtId="0" fontId="5" fillId="6" borderId="0" xfId="0" applyFont="1" applyFill="1"/>
    <xf numFmtId="44" fontId="17" fillId="6" borderId="5" xfId="0" applyNumberFormat="1" applyFont="1" applyFill="1" applyBorder="1"/>
    <xf numFmtId="0" fontId="3" fillId="6" borderId="6" xfId="0" quotePrefix="1" applyFont="1" applyFill="1" applyBorder="1"/>
    <xf numFmtId="0" fontId="5" fillId="6" borderId="6" xfId="0" applyFont="1" applyFill="1" applyBorder="1"/>
    <xf numFmtId="0" fontId="3" fillId="6" borderId="7" xfId="0" quotePrefix="1" applyFont="1" applyFill="1" applyBorder="1"/>
    <xf numFmtId="0" fontId="5" fillId="6" borderId="7" xfId="0" applyFont="1" applyFill="1" applyBorder="1"/>
    <xf numFmtId="0" fontId="17" fillId="6" borderId="1" xfId="0" applyFont="1" applyFill="1" applyBorder="1" applyAlignment="1">
      <alignment vertical="center" wrapText="1"/>
    </xf>
    <xf numFmtId="44" fontId="3" fillId="6" borderId="1" xfId="1" applyFont="1" applyFill="1" applyBorder="1" applyAlignment="1">
      <alignment horizontal="left" vertical="center" wrapText="1"/>
    </xf>
    <xf numFmtId="44" fontId="3" fillId="6" borderId="1" xfId="1" applyFont="1" applyFill="1" applyBorder="1" applyAlignment="1">
      <alignment horizontal="left" vertical="center"/>
    </xf>
    <xf numFmtId="44" fontId="2" fillId="6" borderId="1" xfId="1" applyFont="1" applyFill="1" applyBorder="1" applyAlignment="1">
      <alignment horizontal="left" vertical="top" wrapText="1"/>
    </xf>
    <xf numFmtId="15" fontId="3" fillId="2" borderId="0" xfId="0" applyNumberFormat="1" applyFont="1" applyFill="1" applyAlignment="1">
      <alignment horizontal="left"/>
    </xf>
    <xf numFmtId="0" fontId="3" fillId="0" borderId="55" xfId="0" applyFont="1" applyBorder="1" applyAlignment="1">
      <alignment horizontal="left" vertical="center" wrapText="1"/>
    </xf>
    <xf numFmtId="0" fontId="3" fillId="0" borderId="16" xfId="0" applyFont="1" applyBorder="1" applyAlignment="1">
      <alignment horizontal="left" vertical="center" wrapText="1"/>
    </xf>
    <xf numFmtId="0" fontId="3" fillId="0" borderId="27" xfId="0" applyFont="1" applyBorder="1" applyAlignment="1">
      <alignment horizontal="left" vertical="center" wrapText="1"/>
    </xf>
    <xf numFmtId="0" fontId="31" fillId="2" borderId="38" xfId="0" applyFont="1" applyFill="1" applyBorder="1" applyAlignment="1" applyProtection="1">
      <alignment horizontal="left"/>
      <protection locked="0"/>
    </xf>
    <xf numFmtId="0" fontId="31" fillId="4" borderId="0" xfId="0" applyFont="1" applyFill="1" applyAlignment="1">
      <alignment horizontal="left"/>
    </xf>
    <xf numFmtId="0" fontId="31" fillId="13" borderId="65" xfId="0" applyFont="1" applyFill="1" applyBorder="1" applyAlignment="1">
      <alignment horizontal="center" vertical="top" wrapText="1"/>
    </xf>
    <xf numFmtId="0" fontId="31" fillId="13" borderId="38" xfId="0" applyFont="1" applyFill="1" applyBorder="1" applyAlignment="1">
      <alignment horizontal="center" vertical="top" wrapText="1"/>
    </xf>
    <xf numFmtId="0" fontId="31" fillId="13" borderId="39" xfId="0" applyFont="1" applyFill="1" applyBorder="1" applyAlignment="1">
      <alignment horizontal="center" vertical="top" wrapText="1"/>
    </xf>
    <xf numFmtId="0" fontId="71" fillId="13" borderId="65" xfId="0" applyFont="1" applyFill="1" applyBorder="1" applyAlignment="1">
      <alignment horizontal="center" vertical="top" wrapText="1"/>
    </xf>
    <xf numFmtId="0" fontId="71" fillId="13" borderId="38" xfId="0" applyFont="1" applyFill="1" applyBorder="1" applyAlignment="1">
      <alignment horizontal="center" vertical="top" wrapText="1"/>
    </xf>
    <xf numFmtId="0" fontId="71" fillId="13" borderId="39" xfId="0" applyFont="1" applyFill="1" applyBorder="1" applyAlignment="1">
      <alignment horizontal="center" vertical="top" wrapText="1"/>
    </xf>
    <xf numFmtId="0" fontId="71" fillId="13" borderId="62" xfId="0" applyFont="1" applyFill="1" applyBorder="1" applyAlignment="1">
      <alignment horizontal="center" vertical="top" wrapText="1"/>
    </xf>
    <xf numFmtId="0" fontId="31" fillId="13" borderId="37" xfId="0" applyFont="1" applyFill="1" applyBorder="1" applyAlignment="1">
      <alignment horizontal="left" vertical="top" wrapText="1"/>
    </xf>
    <xf numFmtId="0" fontId="31" fillId="13" borderId="38" xfId="0" applyFont="1" applyFill="1" applyBorder="1" applyAlignment="1">
      <alignment horizontal="left" vertical="top" wrapText="1"/>
    </xf>
    <xf numFmtId="0" fontId="31" fillId="13" borderId="62" xfId="0" applyFont="1" applyFill="1" applyBorder="1" applyAlignment="1">
      <alignment horizontal="left" vertical="top" wrapText="1"/>
    </xf>
    <xf numFmtId="165" fontId="0" fillId="0" borderId="37" xfId="6" applyNumberFormat="1" applyFont="1" applyFill="1" applyBorder="1" applyAlignment="1" applyProtection="1">
      <alignment horizontal="center"/>
    </xf>
    <xf numFmtId="165" fontId="0" fillId="0" borderId="38" xfId="6" applyNumberFormat="1" applyFont="1" applyFill="1" applyBorder="1" applyAlignment="1" applyProtection="1">
      <alignment horizontal="center"/>
    </xf>
    <xf numFmtId="165" fontId="0" fillId="0" borderId="39" xfId="6" applyNumberFormat="1" applyFont="1" applyFill="1" applyBorder="1" applyAlignment="1" applyProtection="1">
      <alignment horizontal="center"/>
    </xf>
    <xf numFmtId="0" fontId="0" fillId="2" borderId="16" xfId="0" applyFill="1" applyBorder="1" applyAlignment="1">
      <alignment horizontal="left"/>
    </xf>
    <xf numFmtId="0" fontId="31" fillId="0" borderId="65" xfId="0" applyFont="1" applyBorder="1" applyAlignment="1">
      <alignment vertical="top" wrapText="1"/>
    </xf>
    <xf numFmtId="0" fontId="31" fillId="0" borderId="4" xfId="0" applyFont="1" applyBorder="1" applyAlignment="1">
      <alignment vertical="top" wrapText="1"/>
    </xf>
    <xf numFmtId="44" fontId="11" fillId="13" borderId="40" xfId="1" applyFont="1" applyFill="1" applyBorder="1" applyAlignment="1" applyProtection="1">
      <alignment horizontal="center" vertical="center"/>
      <protection locked="0"/>
    </xf>
    <xf numFmtId="44" fontId="11" fillId="13" borderId="41" xfId="1" applyFont="1" applyFill="1" applyBorder="1" applyAlignment="1" applyProtection="1">
      <alignment horizontal="center" vertical="center"/>
      <protection locked="0"/>
    </xf>
    <xf numFmtId="44" fontId="9" fillId="13" borderId="41" xfId="1" applyFont="1" applyFill="1" applyBorder="1" applyAlignment="1" applyProtection="1">
      <alignment horizontal="center" vertical="center"/>
      <protection locked="0"/>
    </xf>
    <xf numFmtId="44" fontId="11" fillId="13" borderId="41" xfId="1" applyFont="1" applyFill="1" applyBorder="1" applyAlignment="1" applyProtection="1">
      <alignment horizontal="center" vertical="center"/>
    </xf>
    <xf numFmtId="44" fontId="11" fillId="13" borderId="42" xfId="1" applyFont="1" applyFill="1" applyBorder="1" applyAlignment="1" applyProtection="1">
      <alignment horizontal="center" vertical="center"/>
    </xf>
    <xf numFmtId="44" fontId="9" fillId="0" borderId="43" xfId="1" applyFont="1" applyFill="1" applyBorder="1" applyAlignment="1" applyProtection="1">
      <alignment horizontal="left" vertical="center"/>
    </xf>
    <xf numFmtId="44" fontId="9" fillId="0" borderId="44" xfId="1" applyFont="1" applyFill="1" applyBorder="1" applyAlignment="1" applyProtection="1">
      <alignment horizontal="left" vertical="center"/>
    </xf>
    <xf numFmtId="44" fontId="9" fillId="0" borderId="33" xfId="1" applyFont="1" applyFill="1" applyBorder="1" applyAlignment="1" applyProtection="1">
      <alignment horizontal="left" vertical="center"/>
    </xf>
    <xf numFmtId="0" fontId="10" fillId="0" borderId="24" xfId="0" applyFont="1" applyBorder="1" applyAlignment="1">
      <alignment vertical="center"/>
    </xf>
    <xf numFmtId="44" fontId="11" fillId="13" borderId="54" xfId="1" applyFont="1" applyFill="1" applyBorder="1" applyAlignment="1" applyProtection="1">
      <alignment horizontal="center" vertical="center"/>
      <protection locked="0"/>
    </xf>
    <xf numFmtId="44" fontId="11" fillId="13" borderId="61" xfId="1" applyFont="1" applyFill="1" applyBorder="1" applyAlignment="1" applyProtection="1">
      <alignment horizontal="center" vertical="center"/>
      <protection locked="0"/>
    </xf>
    <xf numFmtId="44" fontId="11" fillId="13" borderId="88" xfId="1" applyFont="1" applyFill="1" applyBorder="1" applyAlignment="1" applyProtection="1">
      <alignment horizontal="center" vertical="center"/>
      <protection locked="0"/>
    </xf>
    <xf numFmtId="44" fontId="11" fillId="13" borderId="80" xfId="1" applyFont="1" applyFill="1" applyBorder="1" applyAlignment="1" applyProtection="1">
      <alignment horizontal="center" vertical="center"/>
      <protection locked="0"/>
    </xf>
    <xf numFmtId="44" fontId="9" fillId="0" borderId="50" xfId="1" applyFont="1" applyFill="1" applyBorder="1" applyAlignment="1" applyProtection="1">
      <alignment horizontal="left" vertical="center"/>
    </xf>
    <xf numFmtId="44" fontId="11" fillId="13" borderId="20" xfId="1" applyFont="1" applyFill="1" applyBorder="1" applyAlignment="1" applyProtection="1">
      <alignment horizontal="center" vertical="center"/>
      <protection locked="0"/>
    </xf>
    <xf numFmtId="0" fontId="23" fillId="0" borderId="7" xfId="0" applyFont="1" applyBorder="1" applyAlignment="1" applyProtection="1">
      <alignment horizontal="left" vertical="top" wrapText="1"/>
      <protection locked="0"/>
    </xf>
    <xf numFmtId="0" fontId="23" fillId="0" borderId="20" xfId="0" applyFont="1" applyBorder="1" applyAlignment="1" applyProtection="1">
      <alignment horizontal="left" vertical="top" wrapText="1"/>
      <protection locked="0"/>
    </xf>
    <xf numFmtId="0" fontId="23" fillId="0" borderId="24" xfId="0" applyFont="1" applyBorder="1" applyAlignment="1" applyProtection="1">
      <alignment vertical="top" wrapText="1"/>
      <protection locked="0"/>
    </xf>
    <xf numFmtId="0" fontId="31" fillId="0" borderId="22" xfId="0" applyFont="1" applyBorder="1" applyAlignment="1">
      <alignment horizontal="left" vertical="top" wrapText="1"/>
    </xf>
    <xf numFmtId="0" fontId="0" fillId="2" borderId="13" xfId="0" applyFill="1" applyBorder="1" applyAlignment="1">
      <alignment horizontal="left"/>
    </xf>
    <xf numFmtId="0" fontId="31" fillId="0" borderId="0" xfId="0" applyFont="1" applyAlignment="1">
      <alignment horizontal="center" vertical="top" wrapText="1"/>
    </xf>
    <xf numFmtId="0" fontId="25" fillId="4" borderId="20" xfId="0" applyFont="1" applyFill="1" applyBorder="1" applyAlignment="1">
      <alignment horizontal="left" vertical="center" wrapText="1"/>
    </xf>
    <xf numFmtId="0" fontId="25" fillId="4" borderId="7" xfId="0" applyFont="1" applyFill="1" applyBorder="1" applyAlignment="1">
      <alignment horizontal="left" vertical="center" wrapText="1"/>
    </xf>
    <xf numFmtId="8" fontId="30" fillId="0" borderId="41" xfId="0" applyNumberFormat="1" applyFont="1" applyBorder="1" applyAlignment="1" applyProtection="1">
      <alignment horizontal="center" wrapText="1"/>
      <protection locked="0"/>
    </xf>
    <xf numFmtId="170" fontId="30" fillId="0" borderId="41" xfId="0" applyNumberFormat="1" applyFont="1" applyBorder="1" applyAlignment="1" applyProtection="1">
      <alignment horizontal="center" wrapText="1"/>
      <protection locked="0"/>
    </xf>
    <xf numFmtId="44" fontId="95" fillId="8" borderId="24" xfId="1" applyFont="1" applyFill="1" applyBorder="1" applyAlignment="1" applyProtection="1">
      <alignment horizontal="center" wrapText="1"/>
    </xf>
    <xf numFmtId="44" fontId="30" fillId="0" borderId="11" xfId="1" applyFont="1" applyFill="1" applyBorder="1" applyAlignment="1" applyProtection="1">
      <alignment wrapText="1"/>
      <protection locked="0"/>
    </xf>
    <xf numFmtId="44" fontId="71" fillId="4" borderId="62" xfId="1" applyFont="1" applyFill="1" applyBorder="1" applyAlignment="1" applyProtection="1">
      <alignment horizontal="center" wrapText="1"/>
    </xf>
    <xf numFmtId="0" fontId="23" fillId="0" borderId="1" xfId="0" applyFont="1" applyBorder="1" applyAlignment="1" applyProtection="1">
      <alignment vertical="center"/>
      <protection locked="0"/>
    </xf>
    <xf numFmtId="0" fontId="72" fillId="4" borderId="29" xfId="0" applyFont="1" applyFill="1" applyBorder="1" applyAlignment="1">
      <alignment horizontal="center" vertical="top" wrapText="1"/>
    </xf>
    <xf numFmtId="0" fontId="72" fillId="4" borderId="86" xfId="0" applyFont="1" applyFill="1" applyBorder="1" applyAlignment="1">
      <alignment horizontal="center" vertical="top" wrapText="1"/>
    </xf>
    <xf numFmtId="0" fontId="72" fillId="4" borderId="83" xfId="0" applyFont="1" applyFill="1" applyBorder="1" applyAlignment="1">
      <alignment horizontal="center" vertical="top" wrapText="1"/>
    </xf>
    <xf numFmtId="0" fontId="71" fillId="2" borderId="13" xfId="0" applyFont="1" applyFill="1" applyBorder="1" applyAlignment="1">
      <alignment horizontal="center" vertical="top" wrapText="1"/>
    </xf>
    <xf numFmtId="0" fontId="71" fillId="2" borderId="14" xfId="0" applyFont="1" applyFill="1" applyBorder="1" applyAlignment="1">
      <alignment horizontal="center" vertical="top" wrapText="1"/>
    </xf>
    <xf numFmtId="0" fontId="72" fillId="4" borderId="57" xfId="0" applyFont="1" applyFill="1" applyBorder="1" applyAlignment="1">
      <alignment vertical="top" wrapText="1"/>
    </xf>
    <xf numFmtId="0" fontId="25" fillId="12" borderId="29" xfId="0" applyFont="1" applyFill="1" applyBorder="1" applyAlignment="1">
      <alignment vertical="top" wrapText="1"/>
    </xf>
    <xf numFmtId="0" fontId="25" fillId="12" borderId="30" xfId="0" applyFont="1" applyFill="1" applyBorder="1" applyAlignment="1">
      <alignment vertical="top" wrapText="1"/>
    </xf>
    <xf numFmtId="0" fontId="25" fillId="12" borderId="9" xfId="0" applyFont="1" applyFill="1" applyBorder="1" applyAlignment="1">
      <alignment vertical="top" wrapText="1"/>
    </xf>
    <xf numFmtId="0" fontId="25" fillId="12" borderId="10" xfId="0" applyFont="1" applyFill="1" applyBorder="1" applyAlignment="1">
      <alignment vertical="top" wrapText="1"/>
    </xf>
    <xf numFmtId="14" fontId="71" fillId="0" borderId="1" xfId="0" applyNumberFormat="1" applyFont="1" applyBorder="1" applyAlignment="1">
      <alignment horizontal="center" vertical="top" wrapText="1"/>
    </xf>
    <xf numFmtId="14" fontId="71" fillId="0" borderId="34" xfId="0" applyNumberFormat="1" applyFont="1" applyBorder="1" applyAlignment="1">
      <alignment horizontal="center" vertical="top" wrapText="1"/>
    </xf>
    <xf numFmtId="0" fontId="25" fillId="0" borderId="9" xfId="0" applyFont="1" applyBorder="1" applyAlignment="1">
      <alignment vertical="top" wrapText="1"/>
    </xf>
    <xf numFmtId="0" fontId="25" fillId="0" borderId="10" xfId="0" applyFont="1" applyBorder="1" applyAlignment="1">
      <alignment vertical="top" wrapText="1"/>
    </xf>
    <xf numFmtId="0" fontId="25" fillId="0" borderId="23" xfId="0" applyFont="1" applyBorder="1" applyAlignment="1">
      <alignment vertical="top" wrapText="1"/>
    </xf>
    <xf numFmtId="0" fontId="31" fillId="0" borderId="69" xfId="0" applyFont="1" applyBorder="1" applyAlignment="1">
      <alignment vertical="top"/>
    </xf>
    <xf numFmtId="0" fontId="31" fillId="0" borderId="23" xfId="0" applyFont="1" applyBorder="1" applyAlignment="1">
      <alignment vertical="top" wrapText="1"/>
    </xf>
    <xf numFmtId="0" fontId="31" fillId="0" borderId="22" xfId="0" applyFont="1" applyBorder="1" applyAlignment="1">
      <alignment vertical="top"/>
    </xf>
    <xf numFmtId="0" fontId="37" fillId="0" borderId="0" xfId="0" applyFont="1" applyAlignment="1">
      <alignment horizontal="left" vertical="top" wrapText="1"/>
    </xf>
    <xf numFmtId="0" fontId="31" fillId="0" borderId="9" xfId="0" applyFont="1" applyBorder="1" applyAlignment="1">
      <alignment vertical="top"/>
    </xf>
    <xf numFmtId="0" fontId="31" fillId="0" borderId="10" xfId="0" applyFont="1" applyBorder="1" applyAlignment="1">
      <alignment vertical="top"/>
    </xf>
    <xf numFmtId="0" fontId="72" fillId="4" borderId="81" xfId="0" applyFont="1" applyFill="1" applyBorder="1" applyAlignment="1">
      <alignment horizontal="center" vertical="top" wrapText="1"/>
    </xf>
    <xf numFmtId="0" fontId="71" fillId="2" borderId="45" xfId="0" applyFont="1" applyFill="1" applyBorder="1" applyAlignment="1">
      <alignment horizontal="center" vertical="top" wrapText="1"/>
    </xf>
    <xf numFmtId="0" fontId="75" fillId="12" borderId="65" xfId="0" applyFont="1" applyFill="1" applyBorder="1" applyAlignment="1">
      <alignment vertical="top" wrapText="1"/>
    </xf>
    <xf numFmtId="0" fontId="72" fillId="4" borderId="38" xfId="0" applyFont="1" applyFill="1" applyBorder="1" applyAlignment="1">
      <alignment horizontal="center" vertical="top"/>
    </xf>
    <xf numFmtId="0" fontId="72" fillId="4" borderId="17" xfId="0" applyFont="1" applyFill="1" applyBorder="1" applyAlignment="1">
      <alignment horizontal="center" vertical="top" wrapText="1"/>
    </xf>
    <xf numFmtId="0" fontId="72" fillId="4" borderId="46" xfId="0" applyFont="1" applyFill="1" applyBorder="1" applyAlignment="1">
      <alignment horizontal="center" vertical="top" wrapText="1"/>
    </xf>
    <xf numFmtId="0" fontId="71" fillId="13" borderId="44" xfId="0" applyFont="1" applyFill="1" applyBorder="1" applyAlignment="1">
      <alignment horizontal="center" vertical="top" wrapText="1"/>
    </xf>
    <xf numFmtId="0" fontId="28" fillId="12" borderId="7" xfId="0" applyFont="1" applyFill="1" applyBorder="1"/>
    <xf numFmtId="0" fontId="97" fillId="4" borderId="22" xfId="0" applyFont="1" applyFill="1" applyBorder="1" applyAlignment="1">
      <alignment horizontal="center"/>
    </xf>
    <xf numFmtId="0" fontId="97" fillId="4" borderId="20" xfId="0" applyFont="1" applyFill="1" applyBorder="1" applyAlignment="1">
      <alignment horizontal="center" vertical="center" wrapText="1"/>
    </xf>
    <xf numFmtId="0" fontId="117" fillId="0" borderId="0" xfId="0" applyFont="1" applyAlignment="1">
      <alignment horizontal="center" vertical="center" wrapText="1"/>
    </xf>
    <xf numFmtId="0" fontId="28" fillId="0" borderId="0" xfId="0" applyFont="1" applyAlignment="1">
      <alignment horizontal="center" vertical="center"/>
    </xf>
    <xf numFmtId="0" fontId="97" fillId="13" borderId="11" xfId="0" applyFont="1" applyFill="1" applyBorder="1" applyAlignment="1">
      <alignment horizontal="center" vertical="center" wrapText="1"/>
    </xf>
    <xf numFmtId="0" fontId="28" fillId="4" borderId="37" xfId="0" applyFont="1" applyFill="1" applyBorder="1" applyAlignment="1">
      <alignment horizontal="left" wrapText="1"/>
    </xf>
    <xf numFmtId="44" fontId="28" fillId="2" borderId="43" xfId="1" applyFont="1" applyFill="1" applyBorder="1" applyAlignment="1">
      <alignment horizontal="center" wrapText="1"/>
    </xf>
    <xf numFmtId="0" fontId="28" fillId="4" borderId="62" xfId="0" applyFont="1" applyFill="1" applyBorder="1" applyAlignment="1">
      <alignment horizontal="left" wrapText="1"/>
    </xf>
    <xf numFmtId="44" fontId="28" fillId="2" borderId="33" xfId="1" applyFont="1" applyFill="1" applyBorder="1" applyAlignment="1">
      <alignment horizontal="center" wrapText="1"/>
    </xf>
    <xf numFmtId="0" fontId="28" fillId="0" borderId="34" xfId="0" applyFont="1" applyBorder="1" applyAlignment="1">
      <alignment horizontal="center" wrapText="1"/>
    </xf>
    <xf numFmtId="44" fontId="28" fillId="0" borderId="14" xfId="1" applyFont="1" applyBorder="1" applyAlignment="1">
      <alignment horizontal="center" wrapText="1"/>
    </xf>
    <xf numFmtId="44" fontId="28" fillId="0" borderId="34" xfId="1" applyFont="1" applyBorder="1" applyAlignment="1">
      <alignment horizontal="center" wrapText="1"/>
    </xf>
    <xf numFmtId="0" fontId="28" fillId="4" borderId="38" xfId="0" applyFont="1" applyFill="1" applyBorder="1" applyAlignment="1">
      <alignment horizontal="left" wrapText="1"/>
    </xf>
    <xf numFmtId="44" fontId="28" fillId="0" borderId="1" xfId="1" applyFont="1" applyBorder="1" applyAlignment="1">
      <alignment horizontal="center" wrapText="1"/>
    </xf>
    <xf numFmtId="44" fontId="28" fillId="0" borderId="19" xfId="1" applyFont="1" applyBorder="1" applyAlignment="1">
      <alignment horizontal="center" wrapText="1"/>
    </xf>
    <xf numFmtId="0" fontId="28" fillId="0" borderId="19" xfId="0" applyFont="1" applyBorder="1" applyAlignment="1">
      <alignment horizontal="center" wrapText="1"/>
    </xf>
    <xf numFmtId="0" fontId="28" fillId="0" borderId="56" xfId="0" applyFont="1" applyBorder="1" applyAlignment="1">
      <alignment horizontal="center"/>
    </xf>
    <xf numFmtId="0" fontId="28" fillId="0" borderId="0" xfId="0" applyFont="1" applyAlignment="1">
      <alignment horizontal="center"/>
    </xf>
    <xf numFmtId="44" fontId="28" fillId="2" borderId="43" xfId="6" applyFont="1" applyFill="1" applyBorder="1" applyAlignment="1" applyProtection="1">
      <alignment horizontal="center"/>
      <protection locked="0"/>
    </xf>
    <xf numFmtId="165" fontId="28" fillId="0" borderId="37" xfId="6" applyNumberFormat="1" applyFont="1" applyFill="1" applyBorder="1" applyAlignment="1" applyProtection="1">
      <alignment horizontal="center"/>
    </xf>
    <xf numFmtId="44" fontId="28" fillId="2" borderId="44" xfId="6" applyFont="1" applyFill="1" applyBorder="1" applyAlignment="1" applyProtection="1">
      <alignment horizontal="center"/>
      <protection locked="0"/>
    </xf>
    <xf numFmtId="165" fontId="28" fillId="0" borderId="38" xfId="6" applyNumberFormat="1" applyFont="1" applyFill="1" applyBorder="1" applyAlignment="1" applyProtection="1">
      <alignment horizontal="center"/>
    </xf>
    <xf numFmtId="165" fontId="28" fillId="0" borderId="39" xfId="6" applyNumberFormat="1" applyFont="1" applyFill="1" applyBorder="1" applyAlignment="1" applyProtection="1">
      <alignment horizontal="center"/>
    </xf>
    <xf numFmtId="44" fontId="28" fillId="2" borderId="33" xfId="6" applyFont="1" applyFill="1" applyBorder="1" applyAlignment="1" applyProtection="1">
      <alignment horizontal="center"/>
      <protection locked="0"/>
    </xf>
    <xf numFmtId="0" fontId="23" fillId="0" borderId="35" xfId="0" applyFont="1" applyBorder="1" applyAlignment="1" applyProtection="1">
      <alignment wrapText="1"/>
      <protection locked="0"/>
    </xf>
    <xf numFmtId="0" fontId="23" fillId="0" borderId="17" xfId="0" applyFont="1" applyBorder="1" applyAlignment="1" applyProtection="1">
      <alignment wrapText="1"/>
      <protection locked="0"/>
    </xf>
    <xf numFmtId="0" fontId="24" fillId="4" borderId="21" xfId="0" applyFont="1" applyFill="1" applyBorder="1" applyAlignment="1">
      <alignment horizontal="center" wrapText="1"/>
    </xf>
    <xf numFmtId="44" fontId="28" fillId="0" borderId="10" xfId="1" applyFont="1" applyFill="1" applyBorder="1" applyAlignment="1" applyProtection="1">
      <alignment horizontal="center" wrapText="1"/>
      <protection locked="0"/>
    </xf>
    <xf numFmtId="44" fontId="30" fillId="0" borderId="31" xfId="1" applyFont="1" applyFill="1" applyBorder="1" applyAlignment="1" applyProtection="1">
      <alignment horizontal="left" vertical="top" wrapText="1"/>
      <protection locked="0"/>
    </xf>
    <xf numFmtId="44" fontId="30" fillId="0" borderId="1" xfId="1" applyFont="1" applyFill="1" applyBorder="1" applyAlignment="1" applyProtection="1">
      <alignment horizontal="left" vertical="top" wrapText="1"/>
      <protection locked="0"/>
    </xf>
    <xf numFmtId="44" fontId="30" fillId="0" borderId="19" xfId="1" applyFont="1" applyFill="1" applyBorder="1" applyAlignment="1" applyProtection="1">
      <alignment horizontal="left" vertical="top" wrapText="1"/>
      <protection locked="0"/>
    </xf>
    <xf numFmtId="0" fontId="23" fillId="0" borderId="15" xfId="0" applyFont="1" applyBorder="1" applyAlignment="1" applyProtection="1">
      <alignment horizontal="left" vertical="center"/>
      <protection locked="0"/>
    </xf>
    <xf numFmtId="0" fontId="88" fillId="0" borderId="17" xfId="0" applyFont="1" applyBorder="1" applyAlignment="1" applyProtection="1">
      <alignment vertical="center" wrapText="1"/>
      <protection locked="0"/>
    </xf>
    <xf numFmtId="8" fontId="88" fillId="0" borderId="56" xfId="0" applyNumberFormat="1" applyFont="1" applyBorder="1" applyAlignment="1" applyProtection="1">
      <alignment horizontal="justify" vertical="center" wrapText="1"/>
      <protection locked="0"/>
    </xf>
    <xf numFmtId="0" fontId="71" fillId="0" borderId="0" xfId="7" applyFont="1"/>
    <xf numFmtId="0" fontId="31" fillId="12" borderId="0" xfId="0" applyFont="1" applyFill="1" applyAlignment="1">
      <alignment horizontal="center"/>
    </xf>
    <xf numFmtId="0" fontId="71" fillId="12" borderId="0" xfId="7" applyFont="1" applyFill="1" applyAlignment="1">
      <alignment horizontal="center"/>
    </xf>
    <xf numFmtId="0" fontId="31" fillId="12" borderId="0" xfId="0" applyFont="1" applyFill="1"/>
    <xf numFmtId="0" fontId="71" fillId="0" borderId="0" xfId="7" applyFont="1" applyAlignment="1">
      <alignment horizontal="left" wrapText="1"/>
    </xf>
    <xf numFmtId="49" fontId="29" fillId="0" borderId="0" xfId="59" applyNumberFormat="1" applyFont="1" applyAlignment="1">
      <alignment horizontal="left" wrapText="1"/>
    </xf>
    <xf numFmtId="0" fontId="29" fillId="0" borderId="0" xfId="59" applyFont="1" applyAlignment="1">
      <alignment horizontal="left" wrapText="1"/>
    </xf>
    <xf numFmtId="2" fontId="134" fillId="0" borderId="0" xfId="0" applyNumberFormat="1" applyFont="1" applyAlignment="1">
      <alignment horizontal="left" vertical="center" wrapText="1"/>
    </xf>
    <xf numFmtId="0" fontId="0" fillId="0" borderId="1" xfId="0" applyBorder="1"/>
    <xf numFmtId="0" fontId="0" fillId="0" borderId="0" xfId="0" applyAlignment="1">
      <alignment horizontal="center"/>
    </xf>
    <xf numFmtId="0" fontId="0" fillId="0" borderId="0" xfId="0" applyAlignment="1">
      <alignment horizontal="center" vertical="center"/>
    </xf>
    <xf numFmtId="172" fontId="134" fillId="0" borderId="0" xfId="0" applyNumberFormat="1" applyFont="1" applyAlignment="1">
      <alignment horizontal="left" vertical="center" wrapText="1"/>
    </xf>
    <xf numFmtId="49" fontId="71" fillId="0" borderId="0" xfId="59" applyNumberFormat="1" applyFont="1" applyAlignment="1">
      <alignment horizontal="left" wrapText="1"/>
    </xf>
    <xf numFmtId="49" fontId="29" fillId="0" borderId="0" xfId="59" applyNumberFormat="1" applyFont="1" applyAlignment="1">
      <alignment horizontal="left" vertical="top" wrapText="1"/>
    </xf>
    <xf numFmtId="0" fontId="29" fillId="0" borderId="0" xfId="59" applyFont="1" applyAlignment="1">
      <alignment horizontal="left" vertical="top" wrapText="1"/>
    </xf>
    <xf numFmtId="0" fontId="31" fillId="12" borderId="0" xfId="0" applyFont="1" applyFill="1" applyAlignment="1">
      <alignment horizontal="left" vertical="top"/>
    </xf>
    <xf numFmtId="0" fontId="0" fillId="0" borderId="0" xfId="0" applyAlignment="1">
      <alignment horizontal="left" vertical="top"/>
    </xf>
    <xf numFmtId="167" fontId="23" fillId="0" borderId="1" xfId="3" applyNumberFormat="1" applyFont="1" applyFill="1" applyBorder="1" applyAlignment="1" applyProtection="1">
      <alignment horizontal="center" wrapText="1"/>
      <protection locked="0"/>
    </xf>
    <xf numFmtId="44" fontId="23" fillId="0" borderId="1" xfId="1" applyFont="1" applyFill="1" applyBorder="1" applyAlignment="1" applyProtection="1">
      <alignment horizontal="center" wrapText="1"/>
      <protection locked="0"/>
    </xf>
    <xf numFmtId="167" fontId="23" fillId="0" borderId="31" xfId="3" applyNumberFormat="1" applyFont="1" applyFill="1" applyBorder="1" applyAlignment="1" applyProtection="1">
      <alignment horizontal="center" wrapText="1"/>
      <protection locked="0"/>
    </xf>
    <xf numFmtId="44" fontId="23" fillId="0" borderId="31" xfId="1" applyFont="1" applyFill="1" applyBorder="1" applyAlignment="1" applyProtection="1">
      <alignment horizontal="center" wrapText="1"/>
      <protection locked="0"/>
    </xf>
    <xf numFmtId="0" fontId="0" fillId="0" borderId="0" xfId="0" applyAlignment="1">
      <alignment vertical="center" wrapText="1"/>
    </xf>
    <xf numFmtId="8" fontId="88" fillId="0" borderId="110" xfId="0" applyNumberFormat="1" applyFont="1" applyBorder="1" applyAlignment="1" applyProtection="1">
      <alignment horizontal="justify" vertical="center" wrapText="1"/>
      <protection locked="0"/>
    </xf>
    <xf numFmtId="0" fontId="88" fillId="0" borderId="129" xfId="0" applyFont="1" applyBorder="1" applyAlignment="1" applyProtection="1">
      <alignment horizontal="center" wrapText="1"/>
      <protection locked="0"/>
    </xf>
    <xf numFmtId="0" fontId="88" fillId="0" borderId="1" xfId="0" applyFont="1" applyBorder="1" applyAlignment="1" applyProtection="1">
      <alignment horizontal="center" wrapText="1"/>
      <protection locked="0"/>
    </xf>
    <xf numFmtId="14" fontId="23" fillId="0" borderId="31" xfId="0" applyNumberFormat="1" applyFont="1" applyBorder="1" applyAlignment="1" applyProtection="1">
      <alignment horizontal="center"/>
      <protection locked="0"/>
    </xf>
    <xf numFmtId="14" fontId="23" fillId="0" borderId="1" xfId="0" applyNumberFormat="1" applyFont="1" applyBorder="1" applyAlignment="1" applyProtection="1">
      <alignment horizontal="center"/>
      <protection locked="0"/>
    </xf>
    <xf numFmtId="44" fontId="31" fillId="4" borderId="1" xfId="0" applyNumberFormat="1" applyFont="1" applyFill="1" applyBorder="1" applyAlignment="1">
      <alignment horizontal="center" vertical="center"/>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52" fillId="0" borderId="0" xfId="0" applyFont="1" applyAlignment="1">
      <alignment horizontal="left" vertical="center"/>
    </xf>
    <xf numFmtId="0" fontId="0" fillId="0" borderId="0" xfId="0" applyAlignment="1">
      <alignment horizontal="justify" vertical="top" wrapText="1"/>
    </xf>
    <xf numFmtId="0" fontId="0" fillId="0" borderId="0" xfId="0" applyAlignment="1">
      <alignment horizontal="left" vertical="top" wrapText="1"/>
    </xf>
    <xf numFmtId="0" fontId="93" fillId="4" borderId="29" xfId="0" applyFont="1" applyFill="1" applyBorder="1" applyAlignment="1">
      <alignment wrapText="1"/>
    </xf>
    <xf numFmtId="0" fontId="93" fillId="4" borderId="21" xfId="0" applyFont="1" applyFill="1" applyBorder="1" applyAlignment="1">
      <alignment horizontal="center"/>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30" fillId="0" borderId="1" xfId="0" applyFont="1" applyBorder="1" applyAlignment="1" applyProtection="1">
      <alignment horizontal="center" wrapText="1"/>
      <protection locked="0"/>
    </xf>
    <xf numFmtId="0" fontId="30" fillId="0" borderId="34" xfId="0" applyFont="1" applyBorder="1" applyAlignment="1" applyProtection="1">
      <alignment horizontal="center" wrapText="1"/>
      <protection locked="0"/>
    </xf>
    <xf numFmtId="0" fontId="93" fillId="4" borderId="30" xfId="0" applyFont="1" applyFill="1" applyBorder="1" applyAlignment="1">
      <alignment vertical="top" wrapText="1"/>
    </xf>
    <xf numFmtId="0" fontId="93" fillId="4" borderId="10" xfId="0" applyFont="1" applyFill="1" applyBorder="1" applyAlignment="1">
      <alignment horizontal="center" wrapText="1"/>
    </xf>
    <xf numFmtId="0" fontId="93" fillId="0" borderId="0" xfId="0" applyFont="1" applyAlignment="1">
      <alignment horizontal="center" wrapText="1"/>
    </xf>
    <xf numFmtId="0" fontId="92" fillId="0" borderId="0" xfId="0" applyFont="1" applyAlignment="1">
      <alignment vertical="center" wrapText="1"/>
    </xf>
    <xf numFmtId="0" fontId="0" fillId="0" borderId="0" xfId="0" applyAlignment="1">
      <alignment horizontal="center" wrapText="1"/>
    </xf>
    <xf numFmtId="0" fontId="28" fillId="0" borderId="0" xfId="0" applyFont="1" applyAlignment="1">
      <alignment horizontal="left" vertical="center" wrapText="1"/>
    </xf>
    <xf numFmtId="0" fontId="71" fillId="47" borderId="38" xfId="0" applyFont="1" applyFill="1" applyBorder="1" applyAlignment="1" applyProtection="1">
      <alignment horizontal="right" vertical="center" wrapText="1"/>
      <protection locked="0"/>
    </xf>
    <xf numFmtId="0" fontId="71" fillId="47" borderId="41" xfId="0" applyFont="1" applyFill="1" applyBorder="1" applyAlignment="1" applyProtection="1">
      <alignment horizontal="right" vertical="center" wrapText="1"/>
      <protection locked="0"/>
    </xf>
    <xf numFmtId="0" fontId="71" fillId="0" borderId="31" xfId="0" applyFont="1" applyBorder="1" applyAlignment="1">
      <alignment horizontal="center" vertical="center" wrapText="1"/>
    </xf>
    <xf numFmtId="0" fontId="71" fillId="0" borderId="0" xfId="0" applyFont="1" applyAlignment="1">
      <alignment horizontal="left" vertical="top" wrapText="1"/>
    </xf>
    <xf numFmtId="0" fontId="71" fillId="0" borderId="1" xfId="0" applyFont="1" applyBorder="1" applyAlignment="1">
      <alignment horizontal="center" vertical="center" wrapText="1"/>
    </xf>
    <xf numFmtId="14" fontId="71" fillId="0" borderId="1" xfId="0" applyNumberFormat="1" applyFont="1" applyBorder="1" applyAlignment="1">
      <alignment horizontal="center" vertical="center" wrapText="1"/>
    </xf>
    <xf numFmtId="0" fontId="75" fillId="0" borderId="0" xfId="0" applyFont="1" applyAlignment="1">
      <alignment horizontal="center"/>
    </xf>
    <xf numFmtId="0" fontId="88" fillId="0" borderId="14" xfId="0" applyFont="1" applyBorder="1" applyAlignment="1" applyProtection="1">
      <alignment horizontal="left" vertical="center" wrapText="1"/>
      <protection locked="0"/>
    </xf>
    <xf numFmtId="0" fontId="28" fillId="0" borderId="15" xfId="0" applyFont="1" applyBorder="1" applyAlignment="1">
      <alignment horizontal="center"/>
    </xf>
    <xf numFmtId="0" fontId="28" fillId="0" borderId="17" xfId="0" applyFont="1" applyBorder="1" applyAlignment="1">
      <alignment horizontal="center"/>
    </xf>
    <xf numFmtId="0" fontId="28" fillId="0" borderId="14" xfId="0" applyFont="1" applyBorder="1" applyAlignment="1">
      <alignment horizontal="center" wrapText="1"/>
    </xf>
    <xf numFmtId="0" fontId="28" fillId="0" borderId="1" xfId="0" applyFont="1" applyBorder="1" applyAlignment="1">
      <alignment horizontal="center" wrapText="1"/>
    </xf>
    <xf numFmtId="0" fontId="28" fillId="0" borderId="35" xfId="0" applyFont="1" applyBorder="1" applyAlignment="1">
      <alignment horizontal="center"/>
    </xf>
    <xf numFmtId="0" fontId="93" fillId="4" borderId="21" xfId="0" applyFont="1" applyFill="1" applyBorder="1" applyAlignment="1">
      <alignment horizontal="center" wrapText="1"/>
    </xf>
    <xf numFmtId="0" fontId="93" fillId="4" borderId="58" xfId="0" applyFont="1" applyFill="1" applyBorder="1" applyAlignment="1">
      <alignment horizontal="center" wrapText="1"/>
    </xf>
    <xf numFmtId="0" fontId="30" fillId="0" borderId="41" xfId="0" applyFont="1" applyBorder="1" applyAlignment="1" applyProtection="1">
      <alignment horizontal="center" wrapText="1"/>
      <protection locked="0"/>
    </xf>
    <xf numFmtId="0" fontId="99" fillId="0" borderId="0" xfId="0" applyFont="1" applyAlignment="1">
      <alignment wrapText="1"/>
    </xf>
    <xf numFmtId="0" fontId="93" fillId="4" borderId="9" xfId="0" applyFont="1" applyFill="1" applyBorder="1" applyAlignment="1">
      <alignment vertical="top" wrapText="1"/>
    </xf>
    <xf numFmtId="0" fontId="95" fillId="0" borderId="0" xfId="0" applyFont="1" applyAlignment="1">
      <alignment horizontal="left" vertical="top" wrapText="1"/>
    </xf>
    <xf numFmtId="0" fontId="30" fillId="0" borderId="42" xfId="0" applyFont="1" applyBorder="1" applyAlignment="1" applyProtection="1">
      <alignment horizontal="center" wrapText="1"/>
      <protection locked="0"/>
    </xf>
    <xf numFmtId="0" fontId="30" fillId="0" borderId="19" xfId="0" applyFont="1" applyBorder="1" applyAlignment="1" applyProtection="1">
      <alignment horizontal="center" wrapText="1"/>
      <protection locked="0"/>
    </xf>
    <xf numFmtId="167" fontId="71" fillId="47" borderId="16" xfId="3" applyNumberFormat="1" applyFont="1" applyFill="1" applyBorder="1" applyAlignment="1" applyProtection="1">
      <alignment horizontal="center" vertical="center" wrapText="1"/>
    </xf>
    <xf numFmtId="0" fontId="30" fillId="0" borderId="31" xfId="0" applyFont="1" applyBorder="1" applyAlignment="1" applyProtection="1">
      <alignment horizontal="center" wrapText="1"/>
      <protection locked="0"/>
    </xf>
    <xf numFmtId="0" fontId="0" fillId="12" borderId="14" xfId="0" applyFill="1" applyBorder="1" applyAlignment="1">
      <alignment wrapText="1"/>
    </xf>
    <xf numFmtId="0" fontId="0" fillId="12" borderId="34" xfId="0" applyFill="1" applyBorder="1" applyAlignment="1">
      <alignment wrapText="1"/>
    </xf>
    <xf numFmtId="0" fontId="105" fillId="0" borderId="0" xfId="0" applyFont="1" applyAlignment="1">
      <alignment horizontal="left" wrapText="1"/>
    </xf>
    <xf numFmtId="0" fontId="27" fillId="0" borderId="0" xfId="0" applyFont="1" applyAlignment="1">
      <alignment vertical="center" wrapText="1"/>
    </xf>
    <xf numFmtId="0" fontId="80" fillId="0" borderId="1" xfId="0" applyFont="1" applyBorder="1" applyAlignment="1" applyProtection="1">
      <alignment vertical="center" wrapText="1"/>
      <protection locked="0"/>
    </xf>
    <xf numFmtId="0" fontId="80" fillId="0" borderId="34" xfId="0" applyFont="1" applyBorder="1" applyAlignment="1" applyProtection="1">
      <alignment vertical="center" wrapText="1"/>
      <protection locked="0"/>
    </xf>
    <xf numFmtId="0" fontId="88" fillId="0" borderId="31" xfId="0" applyFont="1" applyBorder="1" applyAlignment="1" applyProtection="1">
      <alignment horizontal="left" vertical="center" wrapText="1"/>
      <protection locked="0"/>
    </xf>
    <xf numFmtId="0" fontId="88" fillId="0" borderId="66" xfId="0" applyFont="1" applyBorder="1" applyAlignment="1" applyProtection="1">
      <alignment horizontal="left" vertical="center" wrapText="1"/>
      <protection locked="0"/>
    </xf>
    <xf numFmtId="0" fontId="36" fillId="12" borderId="29" xfId="0" applyFont="1" applyFill="1" applyBorder="1" applyAlignment="1">
      <alignment horizontal="left" vertical="center" wrapText="1"/>
    </xf>
    <xf numFmtId="167" fontId="71" fillId="47" borderId="13" xfId="3" applyNumberFormat="1" applyFont="1" applyFill="1" applyBorder="1" applyAlignment="1" applyProtection="1">
      <alignment horizontal="center" vertical="center" wrapText="1"/>
    </xf>
    <xf numFmtId="0" fontId="30" fillId="0" borderId="1" xfId="0" applyFont="1" applyBorder="1" applyAlignment="1" applyProtection="1">
      <alignment horizontal="left" wrapText="1"/>
      <protection locked="0"/>
    </xf>
    <xf numFmtId="0" fontId="30" fillId="0" borderId="31" xfId="0" applyFont="1" applyBorder="1" applyAlignment="1" applyProtection="1">
      <alignment horizontal="left" wrapText="1"/>
      <protection locked="0"/>
    </xf>
    <xf numFmtId="0" fontId="25" fillId="0" borderId="0" xfId="0" applyFont="1" applyAlignment="1">
      <alignment horizontal="center" wrapText="1"/>
    </xf>
    <xf numFmtId="0" fontId="68" fillId="0" borderId="29" xfId="0" applyFont="1" applyBorder="1" applyAlignment="1">
      <alignment horizontal="left"/>
    </xf>
    <xf numFmtId="0" fontId="68" fillId="0" borderId="30" xfId="0" applyFont="1" applyBorder="1" applyAlignment="1">
      <alignment horizontal="left"/>
    </xf>
    <xf numFmtId="0" fontId="68" fillId="0" borderId="21" xfId="0" applyFont="1" applyBorder="1" applyAlignment="1">
      <alignment horizontal="left"/>
    </xf>
    <xf numFmtId="0" fontId="31" fillId="2" borderId="66" xfId="0" applyFont="1" applyFill="1" applyBorder="1" applyAlignment="1">
      <alignment horizontal="left" vertical="top" wrapText="1"/>
    </xf>
    <xf numFmtId="0" fontId="75" fillId="0" borderId="0" xfId="0" applyFont="1" applyAlignment="1">
      <alignment horizontal="left" vertical="top" wrapText="1"/>
    </xf>
    <xf numFmtId="0" fontId="71" fillId="0" borderId="16" xfId="0" applyFont="1" applyBorder="1" applyAlignment="1">
      <alignment horizontal="center" vertical="top" wrapText="1"/>
    </xf>
    <xf numFmtId="0" fontId="71" fillId="0" borderId="1" xfId="0" applyFont="1" applyBorder="1" applyAlignment="1">
      <alignment horizontal="center" vertical="top" wrapText="1"/>
    </xf>
    <xf numFmtId="9" fontId="71" fillId="0" borderId="1" xfId="4" applyFont="1" applyBorder="1" applyAlignment="1">
      <alignment horizontal="center" vertical="top" wrapText="1"/>
    </xf>
    <xf numFmtId="0" fontId="72" fillId="4" borderId="57" xfId="0" applyFont="1" applyFill="1" applyBorder="1" applyAlignment="1">
      <alignment horizontal="center" vertical="top" wrapText="1"/>
    </xf>
    <xf numFmtId="0" fontId="31" fillId="2" borderId="1" xfId="0" applyFont="1" applyFill="1" applyBorder="1" applyAlignment="1">
      <alignment horizontal="center" vertical="top" wrapText="1"/>
    </xf>
    <xf numFmtId="0" fontId="71" fillId="0" borderId="27" xfId="0" applyFont="1" applyBorder="1" applyAlignment="1">
      <alignment horizontal="center" vertical="top" wrapText="1"/>
    </xf>
    <xf numFmtId="0" fontId="71" fillId="0" borderId="34" xfId="0" applyFont="1" applyBorder="1" applyAlignment="1">
      <alignment horizontal="center" vertical="top" wrapText="1"/>
    </xf>
    <xf numFmtId="9" fontId="71" fillId="0" borderId="34" xfId="4" applyFont="1" applyBorder="1" applyAlignment="1">
      <alignment horizontal="center" vertical="top" wrapText="1"/>
    </xf>
    <xf numFmtId="0" fontId="104" fillId="4" borderId="89" xfId="0" applyFont="1" applyFill="1" applyBorder="1" applyAlignment="1">
      <alignment horizontal="center" vertical="top" wrapText="1"/>
    </xf>
    <xf numFmtId="0" fontId="104" fillId="4" borderId="90" xfId="0" applyFont="1" applyFill="1" applyBorder="1" applyAlignment="1">
      <alignment horizontal="center" vertical="top" wrapText="1"/>
    </xf>
    <xf numFmtId="0" fontId="71" fillId="2" borderId="16" xfId="0" applyFont="1" applyFill="1" applyBorder="1" applyAlignment="1">
      <alignment horizontal="center" vertical="top" wrapText="1"/>
    </xf>
    <xf numFmtId="0" fontId="71" fillId="2" borderId="1" xfId="0" applyFont="1" applyFill="1" applyBorder="1" applyAlignment="1">
      <alignment horizontal="center" vertical="top" wrapText="1"/>
    </xf>
    <xf numFmtId="0" fontId="72" fillId="4" borderId="16" xfId="0" applyFont="1" applyFill="1" applyBorder="1" applyAlignment="1">
      <alignment horizontal="center" vertical="top" wrapText="1"/>
    </xf>
    <xf numFmtId="0" fontId="71" fillId="2" borderId="27" xfId="0" applyFont="1" applyFill="1" applyBorder="1" applyAlignment="1">
      <alignment horizontal="center" vertical="top" wrapText="1"/>
    </xf>
    <xf numFmtId="0" fontId="71" fillId="2" borderId="34" xfId="0" applyFont="1" applyFill="1" applyBorder="1" applyAlignment="1">
      <alignment horizontal="center" vertical="top" wrapText="1"/>
    </xf>
    <xf numFmtId="0" fontId="71" fillId="0" borderId="31" xfId="0" applyFont="1" applyBorder="1" applyAlignment="1">
      <alignment horizontal="center" vertical="top" wrapText="1"/>
    </xf>
    <xf numFmtId="0" fontId="71" fillId="2" borderId="46" xfId="0" applyFont="1" applyFill="1" applyBorder="1" applyAlignment="1">
      <alignment horizontal="center" vertical="top" wrapText="1"/>
    </xf>
    <xf numFmtId="0" fontId="71" fillId="2" borderId="53" xfId="0" applyFont="1" applyFill="1" applyBorder="1" applyAlignment="1">
      <alignment horizontal="center" vertical="top" wrapText="1"/>
    </xf>
    <xf numFmtId="0" fontId="75" fillId="11" borderId="67" xfId="0" applyFont="1" applyFill="1" applyBorder="1" applyAlignment="1">
      <alignment horizontal="center" vertical="center" wrapText="1"/>
    </xf>
    <xf numFmtId="0" fontId="75" fillId="12" borderId="67" xfId="0" applyFont="1" applyFill="1" applyBorder="1" applyAlignment="1">
      <alignment horizontal="center" vertical="center" wrapText="1"/>
    </xf>
    <xf numFmtId="0" fontId="71" fillId="47" borderId="31" xfId="0" applyFont="1" applyFill="1" applyBorder="1" applyAlignment="1" applyProtection="1">
      <alignment horizontal="center" wrapText="1"/>
      <protection locked="0"/>
    </xf>
    <xf numFmtId="0" fontId="31" fillId="13" borderId="31" xfId="0" applyFont="1" applyFill="1" applyBorder="1" applyAlignment="1">
      <alignment horizontal="center" vertical="top" wrapText="1"/>
    </xf>
    <xf numFmtId="0" fontId="71" fillId="47" borderId="1" xfId="0" applyFont="1" applyFill="1" applyBorder="1" applyAlignment="1" applyProtection="1">
      <alignment horizontal="center" wrapText="1"/>
      <protection locked="0"/>
    </xf>
    <xf numFmtId="0" fontId="71" fillId="0" borderId="1" xfId="0" applyFont="1" applyBorder="1" applyAlignment="1">
      <alignment horizontal="right" vertical="center"/>
    </xf>
    <xf numFmtId="0" fontId="34" fillId="0" borderId="4" xfId="0" applyFont="1" applyBorder="1" applyAlignment="1">
      <alignment horizontal="left" wrapText="1"/>
    </xf>
    <xf numFmtId="0" fontId="34" fillId="0" borderId="12" xfId="0" applyFont="1" applyBorder="1" applyAlignment="1">
      <alignment wrapText="1"/>
    </xf>
    <xf numFmtId="0" fontId="25" fillId="0" borderId="0" xfId="0" applyFont="1" applyAlignment="1">
      <alignment horizontal="left" vertical="top" wrapText="1"/>
    </xf>
    <xf numFmtId="0" fontId="33" fillId="0" borderId="0" xfId="0" applyFont="1" applyAlignment="1">
      <alignment horizontal="right"/>
    </xf>
    <xf numFmtId="0" fontId="31" fillId="2" borderId="34" xfId="0" applyFont="1" applyFill="1" applyBorder="1" applyAlignment="1">
      <alignment horizontal="left" vertical="top" wrapText="1"/>
    </xf>
    <xf numFmtId="0" fontId="17" fillId="0" borderId="81" xfId="0" applyFont="1" applyBorder="1" applyAlignment="1">
      <alignment horizontal="center" vertical="center" wrapText="1"/>
    </xf>
    <xf numFmtId="0" fontId="10" fillId="5" borderId="29" xfId="0"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vertical="top" wrapText="1"/>
    </xf>
    <xf numFmtId="0" fontId="145" fillId="0" borderId="0" xfId="0" applyFont="1"/>
    <xf numFmtId="173" fontId="134" fillId="0" borderId="0" xfId="0" applyNumberFormat="1" applyFont="1" applyAlignment="1">
      <alignment horizontal="left" vertical="center" wrapText="1"/>
    </xf>
    <xf numFmtId="173" fontId="0" fillId="0" borderId="0" xfId="0" applyNumberFormat="1" applyAlignment="1">
      <alignment horizontal="left"/>
    </xf>
    <xf numFmtId="0" fontId="31" fillId="0" borderId="0" xfId="0" applyFont="1" applyAlignment="1">
      <alignment horizontal="center" vertical="center"/>
    </xf>
    <xf numFmtId="2" fontId="31" fillId="0" borderId="0" xfId="0" applyNumberFormat="1" applyFont="1" applyAlignment="1">
      <alignment horizontal="center" vertical="center"/>
    </xf>
    <xf numFmtId="0" fontId="155" fillId="0" borderId="0" xfId="0" applyFont="1"/>
    <xf numFmtId="0" fontId="155" fillId="0" borderId="0" xfId="7" applyFont="1" applyAlignment="1">
      <alignment horizontal="center"/>
    </xf>
    <xf numFmtId="0" fontId="156" fillId="0" borderId="0" xfId="0" applyFont="1" applyAlignment="1">
      <alignment horizontal="left" vertical="top"/>
    </xf>
    <xf numFmtId="49" fontId="157" fillId="0" borderId="0" xfId="59" applyNumberFormat="1" applyFont="1" applyAlignment="1">
      <alignment horizontal="left" vertical="top" wrapText="1"/>
    </xf>
    <xf numFmtId="0" fontId="157" fillId="0" borderId="0" xfId="59" applyFont="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0" fontId="0" fillId="0" borderId="21" xfId="0" applyBorder="1" applyAlignment="1">
      <alignment horizontal="left"/>
    </xf>
    <xf numFmtId="0" fontId="0" fillId="0" borderId="0" xfId="0" applyAlignment="1">
      <alignment horizontal="left"/>
    </xf>
    <xf numFmtId="0" fontId="3" fillId="0" borderId="66" xfId="0" applyFont="1" applyBorder="1" applyAlignment="1">
      <alignment horizontal="center" vertical="center"/>
    </xf>
    <xf numFmtId="0" fontId="3" fillId="0" borderId="36" xfId="0" applyFont="1" applyBorder="1" applyAlignment="1">
      <alignment horizontal="center" vertical="center"/>
    </xf>
    <xf numFmtId="0" fontId="127" fillId="0" borderId="29" xfId="0" applyFont="1" applyBorder="1" applyAlignment="1">
      <alignment horizontal="left" vertical="center"/>
    </xf>
    <xf numFmtId="0" fontId="127" fillId="0" borderId="30" xfId="0" applyFont="1" applyBorder="1" applyAlignment="1">
      <alignment horizontal="left" vertical="center"/>
    </xf>
    <xf numFmtId="0" fontId="127" fillId="0" borderId="21"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26" fillId="0" borderId="0" xfId="50" applyFont="1" applyAlignment="1">
      <alignment horizontal="left" vertical="top" wrapText="1"/>
    </xf>
    <xf numFmtId="0" fontId="26" fillId="0" borderId="0" xfId="0" applyFont="1" applyAlignment="1">
      <alignment horizontal="left" vertical="top" wrapText="1"/>
    </xf>
    <xf numFmtId="0" fontId="26" fillId="0" borderId="11" xfId="0" applyFont="1" applyBorder="1" applyAlignment="1">
      <alignment horizontal="left" vertical="top" wrapText="1"/>
    </xf>
    <xf numFmtId="0" fontId="27" fillId="0" borderId="0" xfId="0" applyFont="1" applyAlignment="1">
      <alignment horizontal="left"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52" fillId="0" borderId="0" xfId="0" applyFont="1" applyAlignment="1">
      <alignment horizontal="left" vertical="center"/>
    </xf>
    <xf numFmtId="0" fontId="0" fillId="0" borderId="0" xfId="0" applyAlignment="1">
      <alignment horizontal="justify" vertical="top" wrapText="1"/>
    </xf>
    <xf numFmtId="0" fontId="68" fillId="0" borderId="0" xfId="0" applyFont="1" applyAlignment="1">
      <alignment horizontal="center" vertical="top" wrapText="1"/>
    </xf>
    <xf numFmtId="0" fontId="68" fillId="0" borderId="0" xfId="0" applyFont="1" applyAlignment="1">
      <alignment horizontal="center" vertical="top"/>
    </xf>
    <xf numFmtId="0" fontId="0" fillId="0" borderId="0" xfId="0" applyAlignment="1">
      <alignment horizontal="left" vertical="top" wrapText="1"/>
    </xf>
    <xf numFmtId="0" fontId="0" fillId="2" borderId="0" xfId="0" applyFill="1" applyAlignment="1">
      <alignment horizontal="left" vertical="center" wrapText="1"/>
    </xf>
    <xf numFmtId="0" fontId="49" fillId="6" borderId="0" xfId="0" applyFont="1" applyFill="1" applyAlignment="1">
      <alignment horizontal="center" vertical="top"/>
    </xf>
    <xf numFmtId="0" fontId="93" fillId="0" borderId="0" xfId="0" applyFont="1" applyAlignment="1">
      <alignment horizontal="center" wrapText="1"/>
    </xf>
    <xf numFmtId="0" fontId="95" fillId="0" borderId="0" xfId="0" applyFont="1" applyAlignment="1">
      <alignment horizontal="left" wrapText="1"/>
    </xf>
    <xf numFmtId="0" fontId="107" fillId="0" borderId="11" xfId="0" applyFont="1" applyBorder="1" applyAlignment="1">
      <alignment horizontal="left" vertical="center" wrapText="1"/>
    </xf>
    <xf numFmtId="0" fontId="24" fillId="12" borderId="37" xfId="0" applyFont="1" applyFill="1" applyBorder="1" applyAlignment="1">
      <alignment wrapText="1"/>
    </xf>
    <xf numFmtId="0" fontId="24" fillId="12" borderId="49" xfId="0" applyFont="1" applyFill="1" applyBorder="1" applyAlignment="1">
      <alignment wrapText="1"/>
    </xf>
    <xf numFmtId="0" fontId="24" fillId="12" borderId="40" xfId="0" applyFont="1" applyFill="1" applyBorder="1" applyAlignment="1">
      <alignment wrapText="1"/>
    </xf>
    <xf numFmtId="0" fontId="0" fillId="47" borderId="14" xfId="0" applyFill="1" applyBorder="1" applyAlignment="1">
      <alignment wrapText="1"/>
    </xf>
    <xf numFmtId="0" fontId="0" fillId="47" borderId="15" xfId="0" applyFill="1" applyBorder="1" applyAlignment="1">
      <alignment wrapText="1"/>
    </xf>
    <xf numFmtId="0" fontId="30" fillId="0" borderId="1" xfId="0" applyFont="1" applyBorder="1" applyAlignment="1" applyProtection="1">
      <alignment wrapText="1"/>
      <protection locked="0"/>
    </xf>
    <xf numFmtId="0" fontId="30" fillId="0" borderId="46" xfId="0" applyFont="1" applyBorder="1" applyAlignment="1" applyProtection="1">
      <alignment wrapText="1"/>
      <protection locked="0"/>
    </xf>
    <xf numFmtId="0" fontId="30" fillId="0" borderId="41" xfId="0" applyFont="1" applyBorder="1" applyAlignment="1" applyProtection="1">
      <alignment wrapText="1"/>
      <protection locked="0"/>
    </xf>
    <xf numFmtId="0" fontId="24" fillId="4" borderId="29" xfId="0" applyFont="1" applyFill="1" applyBorder="1" applyAlignment="1">
      <alignment horizontal="center" vertical="center"/>
    </xf>
    <xf numFmtId="0" fontId="24" fillId="4" borderId="30" xfId="0" applyFont="1" applyFill="1" applyBorder="1" applyAlignment="1">
      <alignment horizontal="center" vertical="center"/>
    </xf>
    <xf numFmtId="0" fontId="24" fillId="12" borderId="62" xfId="0" applyFont="1" applyFill="1" applyBorder="1" applyAlignment="1">
      <alignment wrapText="1"/>
    </xf>
    <xf numFmtId="0" fontId="24" fillId="12" borderId="51" xfId="0" applyFont="1" applyFill="1" applyBorder="1" applyAlignment="1">
      <alignment wrapText="1"/>
    </xf>
    <xf numFmtId="0" fontId="24" fillId="12" borderId="42" xfId="0" applyFont="1" applyFill="1" applyBorder="1" applyAlignment="1">
      <alignment wrapText="1"/>
    </xf>
    <xf numFmtId="0" fontId="0" fillId="47" borderId="34" xfId="0" applyFill="1" applyBorder="1" applyAlignment="1">
      <alignment wrapText="1"/>
    </xf>
    <xf numFmtId="0" fontId="0" fillId="47" borderId="35" xfId="0" applyFill="1" applyBorder="1" applyAlignment="1">
      <alignment wrapText="1"/>
    </xf>
    <xf numFmtId="0" fontId="93" fillId="4" borderId="29" xfId="0" applyFont="1" applyFill="1" applyBorder="1" applyAlignment="1">
      <alignment vertical="top" wrapText="1"/>
    </xf>
    <xf numFmtId="0" fontId="93" fillId="4" borderId="30" xfId="0" applyFont="1" applyFill="1" applyBorder="1" applyAlignment="1">
      <alignment vertical="top" wrapText="1"/>
    </xf>
    <xf numFmtId="0" fontId="93" fillId="4" borderId="21" xfId="0" applyFont="1" applyFill="1" applyBorder="1" applyAlignment="1">
      <alignment vertical="top" wrapText="1"/>
    </xf>
    <xf numFmtId="0" fontId="93" fillId="9" borderId="86" xfId="0" applyFont="1" applyFill="1" applyBorder="1" applyAlignment="1">
      <alignment horizontal="center" vertical="top" wrapText="1"/>
    </xf>
    <xf numFmtId="0" fontId="93" fillId="9" borderId="83" xfId="0" applyFont="1" applyFill="1" applyBorder="1" applyAlignment="1">
      <alignment horizontal="center" vertical="top" wrapText="1"/>
    </xf>
    <xf numFmtId="0" fontId="93" fillId="9" borderId="81" xfId="0" applyFont="1" applyFill="1" applyBorder="1" applyAlignment="1">
      <alignment horizontal="center" vertical="top" wrapText="1"/>
    </xf>
    <xf numFmtId="0" fontId="93" fillId="9" borderId="84" xfId="0" applyFont="1" applyFill="1" applyBorder="1" applyAlignment="1">
      <alignment horizontal="center" vertical="top" wrapText="1"/>
    </xf>
    <xf numFmtId="0" fontId="93" fillId="4" borderId="8" xfId="0" applyFont="1" applyFill="1" applyBorder="1" applyAlignment="1">
      <alignment wrapText="1"/>
    </xf>
    <xf numFmtId="0" fontId="0" fillId="0" borderId="9" xfId="0" applyBorder="1" applyAlignment="1">
      <alignment wrapText="1"/>
    </xf>
    <xf numFmtId="0" fontId="93" fillId="4" borderId="49" xfId="0" applyFont="1" applyFill="1" applyBorder="1" applyAlignment="1">
      <alignment wrapText="1"/>
    </xf>
    <xf numFmtId="0" fontId="0" fillId="0" borderId="54" xfId="0" applyBorder="1" applyAlignment="1">
      <alignment wrapText="1"/>
    </xf>
    <xf numFmtId="0" fontId="23" fillId="0" borderId="24"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25" xfId="0" applyFont="1" applyBorder="1" applyAlignment="1" applyProtection="1">
      <alignment horizontal="left" vertical="center" wrapText="1"/>
      <protection locked="0"/>
    </xf>
    <xf numFmtId="0" fontId="93" fillId="4" borderId="10" xfId="0" applyFont="1" applyFill="1" applyBorder="1" applyAlignment="1">
      <alignment wrapText="1"/>
    </xf>
    <xf numFmtId="0" fontId="93" fillId="4" borderId="9" xfId="0" applyFont="1" applyFill="1" applyBorder="1" applyAlignment="1">
      <alignment wrapText="1"/>
    </xf>
    <xf numFmtId="0" fontId="93" fillId="4" borderId="8" xfId="0" applyFont="1" applyFill="1" applyBorder="1" applyAlignment="1">
      <alignment horizontal="center" wrapText="1"/>
    </xf>
    <xf numFmtId="0" fontId="93" fillId="4" borderId="10" xfId="0" applyFont="1" applyFill="1" applyBorder="1" applyAlignment="1">
      <alignment horizontal="center" wrapText="1"/>
    </xf>
    <xf numFmtId="0" fontId="30" fillId="0" borderId="47" xfId="0" applyFont="1" applyBorder="1" applyAlignment="1" applyProtection="1">
      <alignment wrapText="1"/>
      <protection locked="0"/>
    </xf>
    <xf numFmtId="0" fontId="30" fillId="0" borderId="48" xfId="0" applyFont="1" applyBorder="1" applyAlignment="1" applyProtection="1">
      <alignment wrapText="1"/>
      <protection locked="0"/>
    </xf>
    <xf numFmtId="0" fontId="95" fillId="8" borderId="29" xfId="0" applyFont="1" applyFill="1" applyBorder="1" applyAlignment="1">
      <alignment horizontal="right" wrapText="1"/>
    </xf>
    <xf numFmtId="0" fontId="0" fillId="0" borderId="30" xfId="0" applyBorder="1" applyAlignment="1">
      <alignment horizontal="right" wrapText="1"/>
    </xf>
    <xf numFmtId="0" fontId="0" fillId="0" borderId="21" xfId="0" applyBorder="1" applyAlignment="1">
      <alignment horizontal="right" wrapText="1"/>
    </xf>
    <xf numFmtId="0" fontId="98" fillId="0" borderId="8" xfId="0" applyFont="1" applyBorder="1" applyAlignment="1">
      <alignment horizontal="left" wrapText="1"/>
    </xf>
    <xf numFmtId="0" fontId="99" fillId="0" borderId="9" xfId="0" applyFont="1" applyBorder="1" applyAlignment="1">
      <alignment wrapText="1"/>
    </xf>
    <xf numFmtId="0" fontId="99" fillId="0" borderId="10" xfId="0" applyFont="1" applyBorder="1" applyAlignment="1">
      <alignment wrapText="1"/>
    </xf>
    <xf numFmtId="0" fontId="30" fillId="0" borderId="16" xfId="0" applyFont="1" applyBorder="1" applyAlignment="1" applyProtection="1">
      <alignment wrapText="1"/>
      <protection locked="0"/>
    </xf>
    <xf numFmtId="9" fontId="30" fillId="0" borderId="14" xfId="0" applyNumberFormat="1" applyFont="1" applyBorder="1" applyAlignment="1" applyProtection="1">
      <alignment horizontal="center" wrapText="1"/>
      <protection locked="0"/>
    </xf>
    <xf numFmtId="0" fontId="30" fillId="0" borderId="14" xfId="0" applyFont="1" applyBorder="1" applyAlignment="1" applyProtection="1">
      <alignment horizontal="center" wrapText="1"/>
      <protection locked="0"/>
    </xf>
    <xf numFmtId="0" fontId="30" fillId="0" borderId="1" xfId="0" applyFont="1" applyBorder="1" applyAlignment="1" applyProtection="1">
      <alignment horizontal="center" wrapText="1"/>
      <protection locked="0"/>
    </xf>
    <xf numFmtId="0" fontId="30" fillId="0" borderId="13" xfId="0" applyFont="1" applyBorder="1" applyAlignment="1" applyProtection="1">
      <alignment wrapText="1"/>
      <protection locked="0"/>
    </xf>
    <xf numFmtId="0" fontId="30" fillId="0" borderId="14" xfId="0" applyFont="1" applyBorder="1" applyAlignment="1" applyProtection="1">
      <alignment wrapText="1"/>
      <protection locked="0"/>
    </xf>
    <xf numFmtId="0" fontId="30" fillId="0" borderId="83" xfId="0" applyFont="1" applyBorder="1" applyAlignment="1" applyProtection="1">
      <alignment wrapText="1"/>
      <protection locked="0"/>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3" fillId="0" borderId="25" xfId="0" applyFont="1" applyBorder="1" applyAlignment="1">
      <alignment horizontal="left" vertical="center" wrapText="1"/>
    </xf>
    <xf numFmtId="0" fontId="93" fillId="4" borderId="29" xfId="0" applyFont="1" applyFill="1" applyBorder="1" applyAlignment="1">
      <alignment vertical="center" wrapText="1"/>
    </xf>
    <xf numFmtId="0" fontId="93" fillId="4" borderId="30" xfId="0" applyFont="1" applyFill="1" applyBorder="1" applyAlignment="1">
      <alignment vertical="center" wrapText="1"/>
    </xf>
    <xf numFmtId="0" fontId="93" fillId="4" borderId="21" xfId="0" applyFont="1" applyFill="1" applyBorder="1" applyAlignment="1">
      <alignment vertical="center" wrapText="1"/>
    </xf>
    <xf numFmtId="0" fontId="0" fillId="4" borderId="8"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30" fillId="0" borderId="27" xfId="0" applyFont="1" applyBorder="1" applyAlignment="1" applyProtection="1">
      <alignment wrapText="1"/>
      <protection locked="0"/>
    </xf>
    <xf numFmtId="0" fontId="30" fillId="0" borderId="34" xfId="0" applyFont="1" applyBorder="1" applyAlignment="1" applyProtection="1">
      <alignment wrapText="1"/>
      <protection locked="0"/>
    </xf>
    <xf numFmtId="0" fontId="30" fillId="0" borderId="34" xfId="0" applyFont="1" applyBorder="1" applyAlignment="1" applyProtection="1">
      <alignment horizontal="center" wrapText="1"/>
      <protection locked="0"/>
    </xf>
    <xf numFmtId="0" fontId="93" fillId="4" borderId="5" xfId="0" applyFont="1" applyFill="1" applyBorder="1" applyAlignment="1">
      <alignment vertical="top" wrapText="1"/>
    </xf>
    <xf numFmtId="0" fontId="93" fillId="4" borderId="6" xfId="0" applyFont="1" applyFill="1" applyBorder="1" applyAlignment="1">
      <alignment vertical="top" wrapText="1"/>
    </xf>
    <xf numFmtId="0" fontId="0" fillId="0" borderId="7" xfId="0" applyBorder="1" applyAlignment="1">
      <alignment vertical="top" wrapText="1"/>
    </xf>
    <xf numFmtId="0" fontId="30" fillId="0" borderId="45" xfId="0" applyFont="1" applyBorder="1" applyAlignment="1" applyProtection="1">
      <alignment wrapText="1"/>
      <protection locked="0"/>
    </xf>
    <xf numFmtId="0" fontId="30" fillId="0" borderId="53" xfId="0" applyFont="1" applyBorder="1" applyAlignment="1" applyProtection="1">
      <alignment wrapText="1"/>
      <protection locked="0"/>
    </xf>
    <xf numFmtId="0" fontId="31" fillId="0" borderId="45" xfId="0" applyFont="1" applyBorder="1" applyAlignment="1" applyProtection="1">
      <alignment wrapText="1"/>
      <protection locked="0"/>
    </xf>
    <xf numFmtId="0" fontId="31" fillId="0" borderId="46" xfId="0" applyFont="1" applyBorder="1" applyAlignment="1" applyProtection="1">
      <alignment wrapText="1"/>
      <protection locked="0"/>
    </xf>
    <xf numFmtId="0" fontId="31" fillId="0" borderId="53" xfId="0" applyFont="1" applyBorder="1" applyAlignment="1" applyProtection="1">
      <alignment wrapText="1"/>
      <protection locked="0"/>
    </xf>
    <xf numFmtId="0" fontId="93" fillId="4" borderId="8" xfId="0" applyFont="1" applyFill="1" applyBorder="1" applyAlignment="1">
      <alignment vertical="top" wrapText="1"/>
    </xf>
    <xf numFmtId="0" fontId="0" fillId="0" borderId="22" xfId="0" applyBorder="1" applyAlignment="1">
      <alignment vertical="top" wrapText="1"/>
    </xf>
    <xf numFmtId="0" fontId="0" fillId="0" borderId="24" xfId="0" applyBorder="1" applyAlignment="1">
      <alignment vertical="top" wrapText="1"/>
    </xf>
    <xf numFmtId="0" fontId="30" fillId="0" borderId="45" xfId="0" applyFont="1" applyBorder="1" applyAlignment="1" applyProtection="1">
      <alignment horizontal="left" vertical="top" wrapText="1"/>
      <protection locked="0"/>
    </xf>
    <xf numFmtId="0" fontId="30" fillId="0" borderId="40" xfId="0" applyFont="1" applyBorder="1" applyAlignment="1" applyProtection="1">
      <alignment horizontal="left" vertical="top" wrapText="1"/>
      <protection locked="0"/>
    </xf>
    <xf numFmtId="0" fontId="30" fillId="0" borderId="15" xfId="0" applyFont="1" applyBorder="1" applyAlignment="1" applyProtection="1">
      <alignment wrapText="1"/>
      <protection locked="0"/>
    </xf>
    <xf numFmtId="0" fontId="30" fillId="0" borderId="17" xfId="0" applyFont="1" applyBorder="1" applyAlignment="1" applyProtection="1">
      <alignment wrapText="1"/>
      <protection locked="0"/>
    </xf>
    <xf numFmtId="0" fontId="93" fillId="4" borderId="8" xfId="0" applyFont="1" applyFill="1" applyBorder="1" applyAlignment="1">
      <alignment horizontal="left" vertical="top" wrapText="1"/>
    </xf>
    <xf numFmtId="0" fontId="0" fillId="0" borderId="22" xfId="0" applyBorder="1" applyAlignment="1">
      <alignment horizontal="left" vertical="top" wrapText="1"/>
    </xf>
    <xf numFmtId="0" fontId="0" fillId="0" borderId="24" xfId="0" applyBorder="1" applyAlignment="1">
      <alignment horizontal="left" vertical="top" wrapText="1"/>
    </xf>
    <xf numFmtId="0" fontId="102" fillId="0" borderId="13" xfId="0" applyFont="1" applyBorder="1" applyAlignment="1" applyProtection="1">
      <alignment wrapText="1"/>
      <protection locked="0"/>
    </xf>
    <xf numFmtId="0" fontId="31" fillId="0" borderId="14" xfId="0" applyFont="1" applyBorder="1" applyAlignment="1" applyProtection="1">
      <alignment wrapText="1"/>
      <protection locked="0"/>
    </xf>
    <xf numFmtId="0" fontId="102" fillId="0" borderId="16" xfId="0" applyFont="1" applyBorder="1" applyAlignment="1" applyProtection="1">
      <alignment wrapText="1"/>
      <protection locked="0"/>
    </xf>
    <xf numFmtId="0" fontId="31" fillId="0" borderId="1" xfId="0" applyFont="1" applyBorder="1" applyAlignment="1" applyProtection="1">
      <alignment wrapText="1"/>
      <protection locked="0"/>
    </xf>
    <xf numFmtId="0" fontId="102" fillId="0" borderId="27" xfId="0" applyFont="1" applyBorder="1" applyAlignment="1" applyProtection="1">
      <alignment wrapText="1"/>
      <protection locked="0"/>
    </xf>
    <xf numFmtId="0" fontId="31" fillId="0" borderId="34" xfId="0" applyFont="1" applyBorder="1" applyAlignment="1" applyProtection="1">
      <alignment wrapText="1"/>
      <protection locked="0"/>
    </xf>
    <xf numFmtId="0" fontId="93" fillId="4" borderId="29" xfId="0" applyFont="1" applyFill="1" applyBorder="1" applyAlignment="1">
      <alignment wrapText="1"/>
    </xf>
    <xf numFmtId="0" fontId="93" fillId="4" borderId="30" xfId="0" applyFont="1" applyFill="1" applyBorder="1" applyAlignment="1">
      <alignment wrapText="1"/>
    </xf>
    <xf numFmtId="0" fontId="93" fillId="4" borderId="21" xfId="0" applyFont="1" applyFill="1" applyBorder="1" applyAlignment="1">
      <alignment wrapText="1"/>
    </xf>
    <xf numFmtId="0" fontId="0" fillId="0" borderId="10" xfId="0" applyBorder="1" applyAlignment="1">
      <alignment wrapText="1"/>
    </xf>
    <xf numFmtId="0" fontId="30" fillId="0" borderId="35" xfId="0" applyFont="1" applyBorder="1" applyAlignment="1" applyProtection="1">
      <alignment wrapText="1"/>
      <protection locked="0"/>
    </xf>
    <xf numFmtId="0" fontId="31" fillId="0" borderId="17" xfId="0" applyFont="1" applyBorder="1" applyAlignment="1" applyProtection="1">
      <alignment wrapText="1"/>
      <protection locked="0"/>
    </xf>
    <xf numFmtId="0" fontId="31" fillId="0" borderId="15" xfId="0" applyFont="1" applyBorder="1" applyAlignment="1" applyProtection="1">
      <alignment wrapText="1"/>
      <protection locked="0"/>
    </xf>
    <xf numFmtId="0" fontId="30" fillId="0" borderId="40" xfId="0" applyFont="1" applyBorder="1" applyAlignment="1" applyProtection="1">
      <alignment wrapText="1"/>
      <protection locked="0"/>
    </xf>
    <xf numFmtId="0" fontId="71" fillId="47" borderId="37" xfId="0" applyFont="1" applyFill="1" applyBorder="1" applyAlignment="1">
      <alignment horizontal="center" vertical="center" wrapText="1"/>
    </xf>
    <xf numFmtId="0" fontId="71" fillId="47" borderId="40" xfId="0" applyFont="1" applyFill="1" applyBorder="1" applyAlignment="1">
      <alignment horizontal="center" vertical="center" wrapText="1"/>
    </xf>
    <xf numFmtId="167" fontId="71" fillId="47" borderId="31" xfId="3" applyNumberFormat="1" applyFont="1" applyFill="1" applyBorder="1" applyAlignment="1" applyProtection="1">
      <alignment horizontal="left" vertical="center" wrapText="1"/>
    </xf>
    <xf numFmtId="0" fontId="31" fillId="0" borderId="31" xfId="0" applyFont="1" applyBorder="1" applyAlignment="1">
      <alignment horizontal="left" wrapText="1"/>
    </xf>
    <xf numFmtId="0" fontId="31" fillId="0" borderId="35" xfId="0" applyFont="1" applyBorder="1" applyAlignment="1" applyProtection="1">
      <alignment wrapText="1"/>
      <protection locked="0"/>
    </xf>
    <xf numFmtId="0" fontId="30" fillId="0" borderId="42" xfId="0" applyFont="1" applyBorder="1" applyAlignment="1" applyProtection="1">
      <alignment wrapText="1"/>
      <protection locked="0"/>
    </xf>
    <xf numFmtId="0" fontId="71" fillId="47" borderId="38" xfId="0" applyFont="1" applyFill="1" applyBorder="1" applyAlignment="1">
      <alignment horizontal="center" vertical="center" wrapText="1"/>
    </xf>
    <xf numFmtId="0" fontId="71" fillId="47" borderId="41" xfId="0" applyFont="1" applyFill="1" applyBorder="1" applyAlignment="1">
      <alignment horizontal="center" vertical="center" wrapText="1"/>
    </xf>
    <xf numFmtId="167" fontId="71" fillId="47" borderId="1" xfId="3" applyNumberFormat="1" applyFont="1" applyFill="1" applyBorder="1" applyAlignment="1" applyProtection="1">
      <alignment horizontal="left" vertical="center" wrapText="1"/>
    </xf>
    <xf numFmtId="0" fontId="31" fillId="0" borderId="1" xfId="0" applyFont="1" applyBorder="1" applyAlignment="1">
      <alignment horizontal="left" wrapText="1"/>
    </xf>
    <xf numFmtId="0" fontId="93" fillId="4" borderId="29" xfId="0" applyFont="1" applyFill="1" applyBorder="1" applyAlignment="1">
      <alignment horizontal="center"/>
    </xf>
    <xf numFmtId="0" fontId="93" fillId="4" borderId="21" xfId="0" applyFont="1" applyFill="1" applyBorder="1" applyAlignment="1">
      <alignment horizontal="center"/>
    </xf>
    <xf numFmtId="0" fontId="93" fillId="4" borderId="29" xfId="0" applyFont="1" applyFill="1" applyBorder="1" applyAlignment="1">
      <alignment horizontal="center" wrapText="1"/>
    </xf>
    <xf numFmtId="0" fontId="0" fillId="0" borderId="21" xfId="0" applyBorder="1" applyAlignment="1">
      <alignment wrapText="1"/>
    </xf>
    <xf numFmtId="0" fontId="71" fillId="47" borderId="62" xfId="0" applyFont="1" applyFill="1" applyBorder="1" applyAlignment="1">
      <alignment horizontal="center" vertical="center" wrapText="1"/>
    </xf>
    <xf numFmtId="0" fontId="71" fillId="47" borderId="42" xfId="0" applyFont="1" applyFill="1" applyBorder="1" applyAlignment="1">
      <alignment horizontal="center" vertical="center" wrapText="1"/>
    </xf>
    <xf numFmtId="0" fontId="23" fillId="0" borderId="8" xfId="0" applyFont="1" applyBorder="1" applyAlignment="1" applyProtection="1">
      <alignment vertical="center" wrapText="1"/>
      <protection locked="0"/>
    </xf>
    <xf numFmtId="0" fontId="23" fillId="0" borderId="9"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0" borderId="24" xfId="0" applyFont="1" applyBorder="1" applyAlignment="1" applyProtection="1">
      <alignment vertical="center" wrapText="1"/>
      <protection locked="0"/>
    </xf>
    <xf numFmtId="0" fontId="23" fillId="0" borderId="11"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93" fillId="4" borderId="29" xfId="0" applyFont="1" applyFill="1" applyBorder="1" applyAlignment="1">
      <alignment horizontal="left" wrapText="1"/>
    </xf>
    <xf numFmtId="0" fontId="93" fillId="4" borderId="30" xfId="0" applyFont="1" applyFill="1" applyBorder="1" applyAlignment="1">
      <alignment horizontal="left" wrapText="1"/>
    </xf>
    <xf numFmtId="0" fontId="93" fillId="4" borderId="21" xfId="0" applyFont="1" applyFill="1" applyBorder="1" applyAlignment="1">
      <alignment horizontal="left" wrapText="1"/>
    </xf>
    <xf numFmtId="0" fontId="93" fillId="4" borderId="8" xfId="0" applyFont="1" applyFill="1" applyBorder="1" applyAlignment="1">
      <alignment horizontal="left" wrapText="1"/>
    </xf>
    <xf numFmtId="0" fontId="93" fillId="4" borderId="9" xfId="0" applyFont="1" applyFill="1" applyBorder="1" applyAlignment="1">
      <alignment horizontal="left" wrapText="1"/>
    </xf>
    <xf numFmtId="0" fontId="28" fillId="0" borderId="16" xfId="0" applyFont="1" applyBorder="1" applyAlignment="1" applyProtection="1">
      <alignment horizontal="left" wrapText="1"/>
      <protection locked="0"/>
    </xf>
    <xf numFmtId="0" fontId="28" fillId="0" borderId="1" xfId="0" applyFont="1" applyBorder="1" applyAlignment="1" applyProtection="1">
      <alignment horizontal="left" wrapText="1"/>
      <protection locked="0"/>
    </xf>
    <xf numFmtId="0" fontId="95" fillId="10" borderId="29" xfId="0" applyFont="1" applyFill="1" applyBorder="1" applyAlignment="1">
      <alignment horizontal="right" wrapText="1"/>
    </xf>
    <xf numFmtId="0" fontId="95" fillId="10" borderId="30" xfId="0" applyFont="1" applyFill="1" applyBorder="1" applyAlignment="1">
      <alignment horizontal="right" wrapText="1"/>
    </xf>
    <xf numFmtId="0" fontId="95" fillId="10" borderId="21" xfId="0" applyFont="1" applyFill="1" applyBorder="1" applyAlignment="1">
      <alignment horizontal="right" wrapText="1"/>
    </xf>
    <xf numFmtId="0" fontId="30" fillId="0" borderId="19" xfId="0" applyFont="1" applyBorder="1" applyAlignment="1" applyProtection="1">
      <alignment wrapText="1"/>
      <protection locked="0"/>
    </xf>
    <xf numFmtId="0" fontId="30" fillId="0" borderId="56" xfId="0" applyFont="1" applyBorder="1" applyAlignment="1" applyProtection="1">
      <alignment wrapText="1"/>
      <protection locked="0"/>
    </xf>
    <xf numFmtId="0" fontId="95" fillId="8" borderId="30" xfId="0" applyFont="1" applyFill="1" applyBorder="1" applyAlignment="1">
      <alignment horizontal="right" wrapText="1"/>
    </xf>
    <xf numFmtId="0" fontId="95" fillId="8" borderId="21" xfId="0" applyFont="1" applyFill="1" applyBorder="1" applyAlignment="1">
      <alignment horizontal="right" wrapText="1"/>
    </xf>
    <xf numFmtId="0" fontId="28" fillId="0" borderId="69" xfId="0" applyFont="1" applyBorder="1" applyAlignment="1">
      <alignment horizontal="left" vertical="center" wrapText="1"/>
    </xf>
    <xf numFmtId="0" fontId="28" fillId="0" borderId="0" xfId="0" applyFont="1" applyAlignment="1">
      <alignment horizontal="left" vertical="center" wrapText="1"/>
    </xf>
    <xf numFmtId="0" fontId="106" fillId="0" borderId="0" xfId="0" applyFont="1" applyAlignment="1">
      <alignment horizontal="left" vertical="center" wrapText="1"/>
    </xf>
    <xf numFmtId="0" fontId="29" fillId="0" borderId="0" xfId="0" applyFont="1" applyAlignment="1">
      <alignment horizontal="left" vertical="center" wrapText="1"/>
    </xf>
    <xf numFmtId="0" fontId="106" fillId="0" borderId="0" xfId="0" applyFont="1" applyAlignment="1">
      <alignment horizontal="left"/>
    </xf>
    <xf numFmtId="0" fontId="92" fillId="0" borderId="0" xfId="0" applyFont="1" applyAlignment="1">
      <alignment horizontal="left"/>
    </xf>
    <xf numFmtId="0" fontId="93" fillId="45" borderId="69" xfId="0" applyFont="1" applyFill="1" applyBorder="1" applyAlignment="1">
      <alignment horizontal="center" wrapText="1"/>
    </xf>
    <xf numFmtId="0" fontId="93" fillId="45" borderId="0" xfId="0" applyFont="1" applyFill="1" applyAlignment="1">
      <alignment horizontal="center" wrapText="1"/>
    </xf>
    <xf numFmtId="0" fontId="92" fillId="0" borderId="69" xfId="0" applyFont="1" applyBorder="1" applyAlignment="1">
      <alignment horizontal="left" vertical="center" wrapText="1"/>
    </xf>
    <xf numFmtId="0" fontId="92" fillId="0" borderId="0" xfId="0" applyFont="1" applyAlignment="1">
      <alignment horizontal="left" vertical="center" wrapText="1"/>
    </xf>
    <xf numFmtId="0" fontId="92" fillId="0" borderId="69" xfId="0" applyFont="1" applyBorder="1" applyAlignment="1">
      <alignment vertical="center" wrapText="1"/>
    </xf>
    <xf numFmtId="0" fontId="92" fillId="0" borderId="0" xfId="0" applyFont="1" applyAlignment="1">
      <alignment vertical="center" wrapText="1"/>
    </xf>
    <xf numFmtId="0" fontId="93" fillId="0" borderId="11" xfId="0" applyFont="1"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24" fillId="12" borderId="37" xfId="0" applyFont="1" applyFill="1" applyBorder="1" applyAlignment="1">
      <alignment horizontal="left" wrapText="1"/>
    </xf>
    <xf numFmtId="0" fontId="24" fillId="12" borderId="49" xfId="0" applyFont="1" applyFill="1" applyBorder="1" applyAlignment="1">
      <alignment horizontal="left" wrapText="1"/>
    </xf>
    <xf numFmtId="0" fontId="28" fillId="47" borderId="13" xfId="0" applyFont="1" applyFill="1" applyBorder="1" applyAlignment="1">
      <alignment horizontal="left"/>
    </xf>
    <xf numFmtId="0" fontId="28" fillId="47" borderId="40" xfId="0" applyFont="1" applyFill="1" applyBorder="1" applyAlignment="1">
      <alignment horizontal="left"/>
    </xf>
    <xf numFmtId="0" fontId="28" fillId="47" borderId="14" xfId="0" applyFont="1" applyFill="1" applyBorder="1" applyAlignment="1">
      <alignment horizontal="left"/>
    </xf>
    <xf numFmtId="0" fontId="28" fillId="47" borderId="15" xfId="0" applyFont="1" applyFill="1" applyBorder="1" applyAlignment="1">
      <alignment horizontal="left"/>
    </xf>
    <xf numFmtId="0" fontId="24" fillId="12" borderId="29" xfId="0" applyFont="1" applyFill="1" applyBorder="1" applyAlignment="1">
      <alignment horizontal="left" wrapText="1"/>
    </xf>
    <xf numFmtId="0" fontId="24" fillId="12" borderId="30" xfId="0" applyFont="1" applyFill="1" applyBorder="1" applyAlignment="1">
      <alignment horizontal="left" wrapText="1"/>
    </xf>
    <xf numFmtId="0" fontId="24" fillId="12" borderId="21" xfId="0" applyFont="1" applyFill="1" applyBorder="1" applyAlignment="1">
      <alignment horizontal="left" wrapText="1"/>
    </xf>
    <xf numFmtId="0" fontId="28" fillId="47" borderId="27" xfId="0" applyFont="1" applyFill="1" applyBorder="1" applyAlignment="1">
      <alignment horizontal="left"/>
    </xf>
    <xf numFmtId="0" fontId="28" fillId="47" borderId="42" xfId="0" applyFont="1" applyFill="1" applyBorder="1" applyAlignment="1">
      <alignment horizontal="left"/>
    </xf>
    <xf numFmtId="0" fontId="28" fillId="47" borderId="34" xfId="0" applyFont="1" applyFill="1" applyBorder="1" applyAlignment="1">
      <alignment horizontal="left"/>
    </xf>
    <xf numFmtId="0" fontId="28" fillId="47" borderId="35" xfId="0" applyFont="1" applyFill="1" applyBorder="1" applyAlignment="1">
      <alignment horizontal="left"/>
    </xf>
    <xf numFmtId="0" fontId="75" fillId="12" borderId="37" xfId="0" applyFont="1" applyFill="1" applyBorder="1" applyAlignment="1">
      <alignment horizontal="left"/>
    </xf>
    <xf numFmtId="0" fontId="75" fillId="12" borderId="40" xfId="0" applyFont="1" applyFill="1" applyBorder="1" applyAlignment="1">
      <alignment horizontal="left"/>
    </xf>
    <xf numFmtId="0" fontId="75" fillId="47" borderId="14" xfId="0" applyFont="1" applyFill="1" applyBorder="1" applyAlignment="1">
      <alignment horizontal="center"/>
    </xf>
    <xf numFmtId="0" fontId="75" fillId="47" borderId="15" xfId="0" applyFont="1" applyFill="1" applyBorder="1" applyAlignment="1">
      <alignment horizontal="center"/>
    </xf>
    <xf numFmtId="0" fontId="75" fillId="12" borderId="62" xfId="0" applyFont="1" applyFill="1" applyBorder="1" applyAlignment="1">
      <alignment horizontal="left"/>
    </xf>
    <xf numFmtId="0" fontId="75" fillId="12" borderId="42" xfId="0" applyFont="1" applyFill="1" applyBorder="1" applyAlignment="1">
      <alignment horizontal="left"/>
    </xf>
    <xf numFmtId="0" fontId="75" fillId="47" borderId="34" xfId="0" applyFont="1" applyFill="1" applyBorder="1" applyAlignment="1">
      <alignment horizontal="center"/>
    </xf>
    <xf numFmtId="0" fontId="75" fillId="47" borderId="35" xfId="0" applyFont="1" applyFill="1" applyBorder="1" applyAlignment="1">
      <alignment horizontal="center"/>
    </xf>
    <xf numFmtId="0" fontId="71" fillId="0" borderId="16"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 xfId="0" applyFont="1" applyBorder="1" applyAlignment="1">
      <alignment horizontal="center" vertical="center" wrapText="1"/>
    </xf>
    <xf numFmtId="14" fontId="71" fillId="0" borderId="1" xfId="0" applyNumberFormat="1" applyFont="1" applyBorder="1" applyAlignment="1">
      <alignment horizontal="center" vertical="center" wrapText="1"/>
    </xf>
    <xf numFmtId="0" fontId="75" fillId="0" borderId="0" xfId="0" applyFont="1" applyAlignment="1">
      <alignment horizontal="center" wrapText="1"/>
    </xf>
    <xf numFmtId="0" fontId="75" fillId="0" borderId="0" xfId="0" applyFont="1" applyAlignment="1">
      <alignment horizontal="center"/>
    </xf>
    <xf numFmtId="0" fontId="72" fillId="0" borderId="0" xfId="0" applyFont="1" applyAlignment="1">
      <alignment horizontal="left" wrapText="1"/>
    </xf>
    <xf numFmtId="0" fontId="75" fillId="0" borderId="0" xfId="0" applyFont="1" applyAlignment="1">
      <alignment horizontal="left" wrapText="1"/>
    </xf>
    <xf numFmtId="0" fontId="70" fillId="0" borderId="0" xfId="0" applyFont="1" applyAlignment="1">
      <alignment horizontal="left" vertical="center" wrapText="1"/>
    </xf>
    <xf numFmtId="0" fontId="30" fillId="0" borderId="38" xfId="0" applyFont="1" applyBorder="1" applyAlignment="1" applyProtection="1">
      <alignment horizontal="right" vertical="center" wrapText="1"/>
      <protection locked="0"/>
    </xf>
    <xf numFmtId="0" fontId="23" fillId="0" borderId="12" xfId="0" applyFont="1" applyBorder="1" applyAlignment="1" applyProtection="1">
      <alignment horizontal="right" vertical="center" wrapText="1"/>
      <protection locked="0"/>
    </xf>
    <xf numFmtId="0" fontId="30" fillId="0" borderId="41" xfId="0" applyFont="1" applyBorder="1" applyAlignment="1" applyProtection="1">
      <alignment horizontal="right" vertical="center" wrapText="1"/>
      <protection locked="0"/>
    </xf>
    <xf numFmtId="0" fontId="75" fillId="11" borderId="38" xfId="0" applyFont="1" applyFill="1" applyBorder="1" applyAlignment="1">
      <alignment horizontal="left" vertical="center"/>
    </xf>
    <xf numFmtId="0" fontId="75" fillId="11" borderId="12" xfId="0" applyFont="1" applyFill="1" applyBorder="1" applyAlignment="1">
      <alignment horizontal="left" vertical="center"/>
    </xf>
    <xf numFmtId="0" fontId="75" fillId="11" borderId="61" xfId="0" applyFont="1" applyFill="1" applyBorder="1" applyAlignment="1">
      <alignment horizontal="left" vertical="center"/>
    </xf>
    <xf numFmtId="0" fontId="75" fillId="11" borderId="46" xfId="0" applyFont="1" applyFill="1" applyBorder="1" applyAlignment="1">
      <alignment horizontal="center" vertical="center" wrapText="1"/>
    </xf>
    <xf numFmtId="0" fontId="71" fillId="0" borderId="19" xfId="0" applyFont="1" applyBorder="1" applyAlignment="1">
      <alignment horizontal="center" vertical="center" wrapText="1"/>
    </xf>
    <xf numFmtId="0" fontId="71" fillId="0" borderId="68" xfId="0" applyFont="1" applyBorder="1" applyAlignment="1">
      <alignment horizontal="center" vertical="center" wrapText="1"/>
    </xf>
    <xf numFmtId="0" fontId="71" fillId="0" borderId="31" xfId="0" applyFont="1" applyBorder="1" applyAlignment="1">
      <alignment horizontal="center" vertical="center" wrapText="1"/>
    </xf>
    <xf numFmtId="14" fontId="71" fillId="0" borderId="19" xfId="0" applyNumberFormat="1" applyFont="1" applyBorder="1" applyAlignment="1">
      <alignment horizontal="right" vertical="center" wrapText="1"/>
    </xf>
    <xf numFmtId="0" fontId="28" fillId="0" borderId="68" xfId="0" applyFont="1" applyBorder="1" applyAlignment="1">
      <alignment horizontal="right" vertical="center" wrapText="1"/>
    </xf>
    <xf numFmtId="0" fontId="28" fillId="0" borderId="31" xfId="0" applyFont="1" applyBorder="1" applyAlignment="1">
      <alignment horizontal="right" vertical="center" wrapText="1"/>
    </xf>
    <xf numFmtId="0" fontId="71" fillId="0" borderId="22" xfId="0" applyFont="1" applyBorder="1" applyAlignment="1">
      <alignment horizontal="left" vertical="top" wrapText="1"/>
    </xf>
    <xf numFmtId="0" fontId="71" fillId="0" borderId="0" xfId="0" applyFont="1" applyAlignment="1">
      <alignment horizontal="left" vertical="top" wrapText="1"/>
    </xf>
    <xf numFmtId="0" fontId="71" fillId="47" borderId="38" xfId="0" applyFont="1" applyFill="1" applyBorder="1" applyAlignment="1" applyProtection="1">
      <alignment horizontal="right" vertical="center" wrapText="1"/>
      <protection locked="0"/>
    </xf>
    <xf numFmtId="0" fontId="71" fillId="47" borderId="41" xfId="0" applyFont="1" applyFill="1" applyBorder="1" applyAlignment="1" applyProtection="1">
      <alignment horizontal="right" vertical="center" wrapText="1"/>
      <protection locked="0"/>
    </xf>
    <xf numFmtId="0" fontId="23" fillId="0" borderId="41" xfId="0" applyFont="1" applyBorder="1" applyAlignment="1" applyProtection="1">
      <alignment horizontal="right" vertical="center" wrapText="1"/>
      <protection locked="0"/>
    </xf>
    <xf numFmtId="0" fontId="75" fillId="11" borderId="37" xfId="0" applyFont="1" applyFill="1" applyBorder="1" applyAlignment="1">
      <alignment horizontal="center" vertical="center" wrapText="1"/>
    </xf>
    <xf numFmtId="0" fontId="71" fillId="0" borderId="40" xfId="0" applyFont="1" applyBorder="1" applyAlignment="1">
      <alignment horizontal="center" vertical="center" wrapText="1"/>
    </xf>
    <xf numFmtId="0" fontId="71" fillId="0" borderId="38" xfId="0" applyFont="1" applyBorder="1" applyAlignment="1" applyProtection="1">
      <alignment horizontal="left" vertical="center" wrapText="1"/>
      <protection locked="0"/>
    </xf>
    <xf numFmtId="0" fontId="71" fillId="0" borderId="41" xfId="0" applyFont="1" applyBorder="1" applyAlignment="1" applyProtection="1">
      <alignment horizontal="left" vertical="center" wrapText="1"/>
      <protection locked="0"/>
    </xf>
    <xf numFmtId="14" fontId="88" fillId="0" borderId="1" xfId="0" applyNumberFormat="1" applyFont="1" applyBorder="1" applyAlignment="1" applyProtection="1">
      <alignment horizontal="left" vertical="center" wrapText="1"/>
      <protection locked="0"/>
    </xf>
    <xf numFmtId="0" fontId="88" fillId="0" borderId="1" xfId="0" applyFont="1" applyBorder="1" applyAlignment="1" applyProtection="1">
      <alignment horizontal="left" vertical="center" wrapText="1"/>
      <protection locked="0"/>
    </xf>
    <xf numFmtId="0" fontId="88" fillId="0" borderId="14" xfId="0" applyFont="1" applyBorder="1" applyAlignment="1" applyProtection="1">
      <alignment horizontal="left" vertical="center" wrapText="1"/>
      <protection locked="0"/>
    </xf>
    <xf numFmtId="0" fontId="69" fillId="0" borderId="0" xfId="0" applyFont="1" applyAlignment="1">
      <alignment horizontal="center" wrapText="1"/>
    </xf>
    <xf numFmtId="0" fontId="79" fillId="0" borderId="0" xfId="0" applyFont="1" applyAlignment="1">
      <alignment horizontal="center" vertical="center"/>
    </xf>
    <xf numFmtId="0" fontId="28" fillId="47" borderId="29" xfId="0" applyFont="1" applyFill="1" applyBorder="1" applyAlignment="1">
      <alignment horizontal="center"/>
    </xf>
    <xf numFmtId="0" fontId="28" fillId="47" borderId="30" xfId="0" applyFont="1" applyFill="1" applyBorder="1" applyAlignment="1">
      <alignment horizontal="center"/>
    </xf>
    <xf numFmtId="0" fontId="28" fillId="47" borderId="21" xfId="0" applyFont="1" applyFill="1" applyBorder="1" applyAlignment="1">
      <alignment horizontal="center"/>
    </xf>
    <xf numFmtId="0" fontId="70" fillId="0" borderId="0" xfId="0" applyFont="1" applyAlignment="1">
      <alignment horizontal="left" vertical="top" wrapText="1"/>
    </xf>
    <xf numFmtId="0" fontId="30" fillId="0" borderId="31" xfId="0" applyFont="1" applyBorder="1" applyAlignment="1" applyProtection="1">
      <alignment wrapText="1"/>
      <protection locked="0"/>
    </xf>
    <xf numFmtId="9" fontId="30" fillId="0" borderId="31" xfId="0" applyNumberFormat="1" applyFont="1" applyBorder="1" applyAlignment="1" applyProtection="1">
      <alignment horizontal="center" wrapText="1"/>
      <protection locked="0"/>
    </xf>
    <xf numFmtId="0" fontId="30" fillId="0" borderId="31" xfId="0" applyFont="1" applyBorder="1" applyAlignment="1" applyProtection="1">
      <alignment horizontal="center" wrapText="1"/>
      <protection locked="0"/>
    </xf>
    <xf numFmtId="9" fontId="30" fillId="0" borderId="1" xfId="0" applyNumberFormat="1" applyFont="1" applyBorder="1" applyAlignment="1" applyProtection="1">
      <alignment horizontal="center" wrapText="1"/>
      <protection locked="0"/>
    </xf>
    <xf numFmtId="0" fontId="95" fillId="8" borderId="57" xfId="0" applyFont="1" applyFill="1" applyBorder="1" applyAlignment="1">
      <alignment horizontal="right" wrapText="1"/>
    </xf>
    <xf numFmtId="0" fontId="0" fillId="0" borderId="58" xfId="0" applyBorder="1" applyAlignment="1">
      <alignment horizontal="right" wrapText="1"/>
    </xf>
    <xf numFmtId="167" fontId="71" fillId="47" borderId="27" xfId="3" applyNumberFormat="1" applyFont="1" applyFill="1" applyBorder="1" applyAlignment="1" applyProtection="1">
      <alignment horizontal="center" vertical="center" wrapText="1"/>
    </xf>
    <xf numFmtId="0" fontId="31" fillId="0" borderId="35" xfId="0" applyFont="1" applyBorder="1" applyAlignment="1">
      <alignment horizontal="center" wrapText="1"/>
    </xf>
    <xf numFmtId="167" fontId="71" fillId="47" borderId="16" xfId="3" applyNumberFormat="1" applyFont="1" applyFill="1" applyBorder="1" applyAlignment="1" applyProtection="1">
      <alignment horizontal="center" vertical="center" wrapText="1"/>
    </xf>
    <xf numFmtId="0" fontId="31" fillId="0" borderId="17" xfId="0" applyFont="1" applyBorder="1" applyAlignment="1">
      <alignment horizontal="center" wrapText="1"/>
    </xf>
    <xf numFmtId="0" fontId="71" fillId="47" borderId="12" xfId="0" applyFont="1" applyFill="1" applyBorder="1" applyAlignment="1">
      <alignment horizontal="center" vertical="center" wrapText="1"/>
    </xf>
    <xf numFmtId="0" fontId="71" fillId="47" borderId="51" xfId="0" applyFont="1" applyFill="1" applyBorder="1" applyAlignment="1">
      <alignment horizontal="center" vertical="center" wrapText="1"/>
    </xf>
    <xf numFmtId="0" fontId="71" fillId="47" borderId="49" xfId="0" applyFont="1" applyFill="1" applyBorder="1" applyAlignment="1">
      <alignment horizontal="center" vertical="center" wrapText="1"/>
    </xf>
    <xf numFmtId="0" fontId="30" fillId="0" borderId="55" xfId="0" applyFont="1" applyBorder="1" applyAlignment="1" applyProtection="1">
      <alignment wrapText="1"/>
      <protection locked="0"/>
    </xf>
    <xf numFmtId="167" fontId="71" fillId="47" borderId="55" xfId="3" applyNumberFormat="1" applyFont="1" applyFill="1" applyBorder="1" applyAlignment="1" applyProtection="1">
      <alignment horizontal="center" vertical="center" wrapText="1"/>
    </xf>
    <xf numFmtId="0" fontId="31" fillId="0" borderId="32" xfId="0" applyFont="1" applyBorder="1" applyAlignment="1">
      <alignment horizontal="center" wrapText="1"/>
    </xf>
    <xf numFmtId="0" fontId="93" fillId="4" borderId="30" xfId="0" applyFont="1" applyFill="1" applyBorder="1" applyAlignment="1">
      <alignment horizontal="center"/>
    </xf>
    <xf numFmtId="0" fontId="0" fillId="0" borderId="30" xfId="0" applyBorder="1" applyAlignment="1">
      <alignment wrapText="1"/>
    </xf>
    <xf numFmtId="0" fontId="30" fillId="0" borderId="64" xfId="0" applyFont="1" applyBorder="1" applyAlignment="1" applyProtection="1">
      <alignment wrapText="1"/>
      <protection locked="0"/>
    </xf>
    <xf numFmtId="0" fontId="31" fillId="0" borderId="31" xfId="0" applyFont="1" applyBorder="1" applyAlignment="1" applyProtection="1">
      <alignment wrapText="1"/>
      <protection locked="0"/>
    </xf>
    <xf numFmtId="0" fontId="31" fillId="0" borderId="32" xfId="0" applyFont="1" applyBorder="1" applyAlignment="1" applyProtection="1">
      <alignment wrapText="1"/>
      <protection locked="0"/>
    </xf>
    <xf numFmtId="0" fontId="30" fillId="0" borderId="19" xfId="0" applyFont="1" applyBorder="1" applyAlignment="1" applyProtection="1">
      <alignment horizontal="center" wrapText="1"/>
      <protection locked="0"/>
    </xf>
    <xf numFmtId="0" fontId="98" fillId="0" borderId="22" xfId="0" applyFont="1" applyBorder="1" applyAlignment="1">
      <alignment horizontal="left" wrapText="1"/>
    </xf>
    <xf numFmtId="0" fontId="99" fillId="0" borderId="0" xfId="0" applyFont="1" applyAlignment="1">
      <alignment wrapText="1"/>
    </xf>
    <xf numFmtId="0" fontId="99" fillId="0" borderId="23" xfId="0" applyFont="1" applyBorder="1" applyAlignment="1">
      <alignment wrapText="1"/>
    </xf>
    <xf numFmtId="0" fontId="24" fillId="4" borderId="8" xfId="0" applyFont="1" applyFill="1" applyBorder="1" applyAlignment="1">
      <alignment wrapText="1"/>
    </xf>
    <xf numFmtId="0" fontId="24" fillId="4" borderId="9" xfId="0" applyFont="1" applyFill="1" applyBorder="1" applyAlignment="1">
      <alignment wrapText="1"/>
    </xf>
    <xf numFmtId="0" fontId="24" fillId="4" borderId="10" xfId="0" applyFont="1" applyFill="1" applyBorder="1" applyAlignment="1">
      <alignment wrapText="1"/>
    </xf>
    <xf numFmtId="0" fontId="107" fillId="0" borderId="11" xfId="0" applyFont="1" applyBorder="1" applyAlignment="1">
      <alignment horizontal="left" vertical="top" wrapText="1"/>
    </xf>
    <xf numFmtId="0" fontId="93" fillId="4" borderId="9" xfId="0" applyFont="1" applyFill="1" applyBorder="1" applyAlignment="1">
      <alignment vertical="top" wrapText="1"/>
    </xf>
    <xf numFmtId="0" fontId="95" fillId="0" borderId="0" xfId="0" applyFont="1" applyAlignment="1">
      <alignment horizontal="left" vertical="top" wrapText="1"/>
    </xf>
    <xf numFmtId="0" fontId="30" fillId="0" borderId="46" xfId="0" applyFont="1" applyBorder="1" applyAlignment="1" applyProtection="1">
      <alignment horizontal="center" wrapText="1"/>
      <protection locked="0"/>
    </xf>
    <xf numFmtId="0" fontId="30" fillId="0" borderId="12" xfId="0" applyFont="1" applyBorder="1" applyAlignment="1" applyProtection="1">
      <alignment horizontal="center" wrapText="1"/>
      <protection locked="0"/>
    </xf>
    <xf numFmtId="0" fontId="30" fillId="0" borderId="41" xfId="0" applyFont="1" applyBorder="1" applyAlignment="1" applyProtection="1">
      <alignment horizontal="center" wrapText="1"/>
      <protection locked="0"/>
    </xf>
    <xf numFmtId="0" fontId="30" fillId="0" borderId="53" xfId="0" applyFont="1" applyBorder="1" applyAlignment="1" applyProtection="1">
      <alignment horizontal="center" wrapText="1"/>
      <protection locked="0"/>
    </xf>
    <xf numFmtId="0" fontId="30" fillId="0" borderId="51" xfId="0" applyFont="1" applyBorder="1" applyAlignment="1" applyProtection="1">
      <alignment horizontal="center" wrapText="1"/>
      <protection locked="0"/>
    </xf>
    <xf numFmtId="0" fontId="30" fillId="0" borderId="42" xfId="0" applyFont="1" applyBorder="1" applyAlignment="1" applyProtection="1">
      <alignment horizontal="center" wrapText="1"/>
      <protection locked="0"/>
    </xf>
    <xf numFmtId="0" fontId="91" fillId="4" borderId="8" xfId="0" applyFont="1" applyFill="1" applyBorder="1" applyAlignment="1">
      <alignment vertical="top" wrapText="1"/>
    </xf>
    <xf numFmtId="0" fontId="28" fillId="4" borderId="9" xfId="0" applyFont="1" applyFill="1" applyBorder="1" applyAlignment="1">
      <alignment vertical="top" wrapText="1"/>
    </xf>
    <xf numFmtId="0" fontId="93" fillId="4" borderId="57" xfId="0" applyFont="1" applyFill="1" applyBorder="1" applyAlignment="1">
      <alignment wrapText="1"/>
    </xf>
    <xf numFmtId="0" fontId="93" fillId="4" borderId="58" xfId="0" applyFont="1" applyFill="1" applyBorder="1" applyAlignment="1">
      <alignment wrapText="1"/>
    </xf>
    <xf numFmtId="0" fontId="93" fillId="4" borderId="58" xfId="0" applyFont="1" applyFill="1" applyBorder="1" applyAlignment="1">
      <alignment horizontal="center" wrapText="1"/>
    </xf>
    <xf numFmtId="44" fontId="100" fillId="49" borderId="8" xfId="1" applyFont="1" applyFill="1" applyBorder="1" applyAlignment="1" applyProtection="1">
      <alignment horizontal="center" wrapText="1"/>
    </xf>
    <xf numFmtId="44" fontId="100" fillId="49" borderId="9" xfId="1" applyFont="1" applyFill="1" applyBorder="1" applyAlignment="1" applyProtection="1">
      <alignment horizontal="center" wrapText="1"/>
    </xf>
    <xf numFmtId="44" fontId="100" fillId="49" borderId="82" xfId="1" applyFont="1" applyFill="1" applyBorder="1" applyAlignment="1" applyProtection="1">
      <alignment horizontal="center" wrapText="1"/>
    </xf>
    <xf numFmtId="0" fontId="0" fillId="0" borderId="58" xfId="0" applyBorder="1" applyAlignment="1">
      <alignment wrapText="1"/>
    </xf>
    <xf numFmtId="0" fontId="30" fillId="0" borderId="3" xfId="0" applyFont="1" applyBorder="1" applyAlignment="1" applyProtection="1">
      <alignment horizontal="center" wrapText="1"/>
      <protection locked="0"/>
    </xf>
    <xf numFmtId="0" fontId="30" fillId="0" borderId="4" xfId="0" applyFont="1" applyBorder="1" applyAlignment="1" applyProtection="1">
      <alignment horizontal="center" wrapText="1"/>
      <protection locked="0"/>
    </xf>
    <xf numFmtId="0" fontId="30" fillId="0" borderId="64" xfId="0" applyFont="1" applyBorder="1" applyAlignment="1" applyProtection="1">
      <alignment horizontal="center" wrapText="1"/>
      <protection locked="0"/>
    </xf>
    <xf numFmtId="0" fontId="95" fillId="8" borderId="28" xfId="0" applyFont="1" applyFill="1" applyBorder="1" applyAlignment="1">
      <alignment horizontal="right" wrapText="1"/>
    </xf>
    <xf numFmtId="0" fontId="0" fillId="0" borderId="66" xfId="0" applyBorder="1" applyAlignment="1">
      <alignment horizontal="right" wrapText="1"/>
    </xf>
    <xf numFmtId="0" fontId="130" fillId="4" borderId="29" xfId="0" applyFont="1" applyFill="1" applyBorder="1" applyAlignment="1">
      <alignment vertical="top" wrapText="1"/>
    </xf>
    <xf numFmtId="0" fontId="95" fillId="8" borderId="24" xfId="0" applyFont="1" applyFill="1" applyBorder="1" applyAlignment="1">
      <alignment horizontal="right" wrapText="1"/>
    </xf>
    <xf numFmtId="0" fontId="0" fillId="0" borderId="11" xfId="0" applyBorder="1" applyAlignment="1">
      <alignment horizontal="right" wrapText="1"/>
    </xf>
    <xf numFmtId="0" fontId="0" fillId="0" borderId="25" xfId="0" applyBorder="1" applyAlignment="1">
      <alignment horizontal="right" wrapText="1"/>
    </xf>
    <xf numFmtId="0" fontId="30" fillId="0" borderId="18" xfId="0" applyFont="1" applyBorder="1" applyAlignment="1" applyProtection="1">
      <alignment wrapText="1"/>
      <protection locked="0"/>
    </xf>
    <xf numFmtId="0" fontId="93" fillId="4" borderId="11" xfId="0" applyFont="1" applyFill="1" applyBorder="1" applyAlignment="1">
      <alignment vertical="top" wrapText="1"/>
    </xf>
    <xf numFmtId="0" fontId="24" fillId="4" borderId="21" xfId="0" applyFont="1" applyFill="1" applyBorder="1" applyAlignment="1">
      <alignment horizontal="center" vertical="center"/>
    </xf>
    <xf numFmtId="0" fontId="30" fillId="0" borderId="1" xfId="0" applyFont="1" applyBorder="1" applyAlignment="1" applyProtection="1">
      <alignment horizontal="left" vertical="top" wrapText="1"/>
      <protection locked="0"/>
    </xf>
    <xf numFmtId="0" fontId="31" fillId="0" borderId="46" xfId="0" applyFont="1" applyBorder="1" applyAlignment="1" applyProtection="1">
      <alignment horizontal="left" vertical="top" wrapText="1"/>
      <protection locked="0"/>
    </xf>
    <xf numFmtId="0" fontId="30" fillId="0" borderId="34" xfId="0" applyFont="1" applyBorder="1" applyAlignment="1" applyProtection="1">
      <alignment horizontal="left" vertical="top" wrapText="1"/>
      <protection locked="0"/>
    </xf>
    <xf numFmtId="0" fontId="31" fillId="0" borderId="53" xfId="0" applyFont="1" applyBorder="1" applyAlignment="1" applyProtection="1">
      <alignment horizontal="left" vertical="top" wrapText="1"/>
      <protection locked="0"/>
    </xf>
    <xf numFmtId="0" fontId="95" fillId="0" borderId="8" xfId="0" applyFont="1" applyBorder="1" applyAlignment="1">
      <alignment horizontal="left" vertical="top" wrapText="1"/>
    </xf>
    <xf numFmtId="0" fontId="95" fillId="0" borderId="9" xfId="0" applyFont="1" applyBorder="1" applyAlignment="1">
      <alignment horizontal="left" vertical="top" wrapText="1"/>
    </xf>
    <xf numFmtId="0" fontId="95" fillId="0" borderId="10" xfId="0" applyFont="1" applyBorder="1" applyAlignment="1">
      <alignment horizontal="left" vertical="top" wrapText="1"/>
    </xf>
    <xf numFmtId="0" fontId="112" fillId="0" borderId="24" xfId="0" applyFont="1" applyBorder="1" applyAlignment="1">
      <alignment horizontal="left" vertical="top" wrapText="1"/>
    </xf>
    <xf numFmtId="0" fontId="112" fillId="0" borderId="11" xfId="0" applyFont="1" applyBorder="1" applyAlignment="1">
      <alignment horizontal="left" vertical="top" wrapText="1"/>
    </xf>
    <xf numFmtId="0" fontId="112" fillId="0" borderId="25" xfId="0" applyFont="1" applyBorder="1" applyAlignment="1">
      <alignment horizontal="left" vertical="top" wrapText="1"/>
    </xf>
    <xf numFmtId="44" fontId="100" fillId="49" borderId="24" xfId="1" applyFont="1" applyFill="1" applyBorder="1" applyAlignment="1" applyProtection="1">
      <alignment horizontal="center" wrapText="1"/>
    </xf>
    <xf numFmtId="44" fontId="100" fillId="49" borderId="11" xfId="1" applyFont="1" applyFill="1" applyBorder="1" applyAlignment="1" applyProtection="1">
      <alignment horizontal="center" wrapText="1"/>
    </xf>
    <xf numFmtId="44" fontId="100" fillId="49" borderId="80" xfId="1" applyFont="1" applyFill="1" applyBorder="1" applyAlignment="1" applyProtection="1">
      <alignment horizontal="center" wrapText="1"/>
    </xf>
    <xf numFmtId="0" fontId="93" fillId="4" borderId="21" xfId="0" applyFont="1" applyFill="1" applyBorder="1" applyAlignment="1">
      <alignment horizontal="center" wrapText="1"/>
    </xf>
    <xf numFmtId="0" fontId="23" fillId="0" borderId="29" xfId="0" applyFont="1" applyBorder="1" applyAlignment="1" applyProtection="1">
      <alignment horizontal="left" vertical="top" wrapText="1"/>
      <protection locked="0"/>
    </xf>
    <xf numFmtId="0" fontId="23" fillId="0" borderId="21" xfId="0" applyFont="1" applyBorder="1" applyAlignment="1" applyProtection="1">
      <alignment horizontal="left" vertical="top" wrapText="1"/>
      <protection locked="0"/>
    </xf>
    <xf numFmtId="0" fontId="0" fillId="0" borderId="0" xfId="0"/>
    <xf numFmtId="0" fontId="0" fillId="0" borderId="0" xfId="0" applyAlignment="1">
      <alignment wrapText="1"/>
    </xf>
    <xf numFmtId="0" fontId="0" fillId="0" borderId="0" xfId="0" applyAlignment="1">
      <alignment horizontal="left" wrapText="1"/>
    </xf>
    <xf numFmtId="0" fontId="105" fillId="0" borderId="0" xfId="0" applyFont="1" applyAlignment="1">
      <alignment horizontal="left" wrapText="1"/>
    </xf>
    <xf numFmtId="0" fontId="24" fillId="12" borderId="27" xfId="0" applyFont="1" applyFill="1" applyBorder="1" applyAlignment="1">
      <alignment wrapText="1"/>
    </xf>
    <xf numFmtId="0" fontId="24" fillId="12" borderId="34" xfId="0" applyFont="1" applyFill="1" applyBorder="1" applyAlignment="1">
      <alignment wrapText="1"/>
    </xf>
    <xf numFmtId="0" fontId="0" fillId="12" borderId="34" xfId="0" applyFill="1" applyBorder="1" applyAlignment="1">
      <alignment wrapText="1"/>
    </xf>
    <xf numFmtId="0" fontId="24" fillId="0" borderId="0" xfId="0" applyFont="1" applyAlignment="1">
      <alignment horizontal="center" wrapText="1"/>
    </xf>
    <xf numFmtId="0" fontId="24" fillId="0" borderId="0" xfId="0" applyFont="1" applyAlignment="1">
      <alignment horizontal="left" wrapText="1"/>
    </xf>
    <xf numFmtId="0" fontId="24" fillId="0" borderId="0" xfId="0" applyFont="1" applyAlignment="1">
      <alignment horizontal="center"/>
    </xf>
    <xf numFmtId="0" fontId="105" fillId="0" borderId="0" xfId="0" applyFont="1" applyAlignment="1">
      <alignment horizontal="left" vertical="top" wrapText="1"/>
    </xf>
    <xf numFmtId="0" fontId="24" fillId="12" borderId="13" xfId="0" applyFont="1" applyFill="1" applyBorder="1" applyAlignment="1">
      <alignment wrapText="1"/>
    </xf>
    <xf numFmtId="0" fontId="24" fillId="12" borderId="14" xfId="0" applyFont="1" applyFill="1" applyBorder="1" applyAlignment="1">
      <alignment wrapText="1"/>
    </xf>
    <xf numFmtId="0" fontId="0" fillId="12" borderId="14" xfId="0" applyFill="1" applyBorder="1" applyAlignment="1">
      <alignment wrapText="1"/>
    </xf>
    <xf numFmtId="0" fontId="80" fillId="0" borderId="34" xfId="0" applyFont="1" applyBorder="1" applyAlignment="1" applyProtection="1">
      <alignment vertical="center" wrapText="1"/>
      <protection locked="0"/>
    </xf>
    <xf numFmtId="0" fontId="27" fillId="0" borderId="0" xfId="0" applyFont="1" applyAlignment="1">
      <alignment vertical="center" wrapText="1"/>
    </xf>
    <xf numFmtId="0" fontId="25" fillId="0" borderId="0" xfId="0" applyFont="1" applyAlignment="1">
      <alignment wrapText="1"/>
    </xf>
    <xf numFmtId="0" fontId="80" fillId="0" borderId="29" xfId="0" applyFont="1" applyBorder="1" applyAlignment="1" applyProtection="1">
      <alignment vertical="center" wrapText="1"/>
      <protection locked="0"/>
    </xf>
    <xf numFmtId="0" fontId="30" fillId="0" borderId="30" xfId="0" applyFont="1" applyBorder="1" applyAlignment="1" applyProtection="1">
      <alignment wrapText="1"/>
      <protection locked="0"/>
    </xf>
    <xf numFmtId="0" fontId="30" fillId="0" borderId="21" xfId="0" applyFont="1" applyBorder="1" applyAlignment="1" applyProtection="1">
      <alignment wrapText="1"/>
      <protection locked="0"/>
    </xf>
    <xf numFmtId="0" fontId="27" fillId="12" borderId="29" xfId="0" applyFont="1" applyFill="1" applyBorder="1" applyAlignment="1">
      <alignment vertical="center" wrapText="1"/>
    </xf>
    <xf numFmtId="0" fontId="31" fillId="12" borderId="30" xfId="0" applyFont="1" applyFill="1" applyBorder="1" applyAlignment="1">
      <alignment wrapText="1"/>
    </xf>
    <xf numFmtId="0" fontId="31" fillId="12" borderId="21" xfId="0" applyFont="1" applyFill="1" applyBorder="1" applyAlignment="1">
      <alignment wrapText="1"/>
    </xf>
    <xf numFmtId="0" fontId="25" fillId="12" borderId="30" xfId="0" applyFont="1" applyFill="1" applyBorder="1" applyAlignment="1">
      <alignment wrapText="1"/>
    </xf>
    <xf numFmtId="0" fontId="25" fillId="12" borderId="21" xfId="0" applyFont="1" applyFill="1" applyBorder="1" applyAlignment="1">
      <alignment wrapText="1"/>
    </xf>
    <xf numFmtId="0" fontId="27" fillId="0" borderId="11" xfId="0" applyFont="1" applyBorder="1" applyAlignment="1">
      <alignment vertical="center" wrapText="1"/>
    </xf>
    <xf numFmtId="0" fontId="24" fillId="0" borderId="11" xfId="0" applyFont="1" applyBorder="1" applyAlignment="1">
      <alignment wrapText="1"/>
    </xf>
    <xf numFmtId="0" fontId="79" fillId="0" borderId="0" xfId="0" applyFont="1" applyAlignment="1">
      <alignment horizontal="center" wrapText="1"/>
    </xf>
    <xf numFmtId="0" fontId="26" fillId="47" borderId="14" xfId="0" applyFont="1" applyFill="1" applyBorder="1" applyAlignment="1">
      <alignment vertical="center" wrapText="1"/>
    </xf>
    <xf numFmtId="0" fontId="26" fillId="47" borderId="15" xfId="0" applyFont="1" applyFill="1" applyBorder="1" applyAlignment="1">
      <alignment vertical="center" wrapText="1"/>
    </xf>
    <xf numFmtId="0" fontId="26" fillId="47" borderId="1" xfId="0" applyFont="1" applyFill="1" applyBorder="1" applyAlignment="1">
      <alignment vertical="center" wrapText="1"/>
    </xf>
    <xf numFmtId="0" fontId="31" fillId="47" borderId="1" xfId="0" applyFont="1" applyFill="1" applyBorder="1" applyAlignment="1">
      <alignment wrapText="1"/>
    </xf>
    <xf numFmtId="0" fontId="31" fillId="47" borderId="17" xfId="0" applyFont="1" applyFill="1" applyBorder="1" applyAlignment="1">
      <alignment wrapText="1"/>
    </xf>
    <xf numFmtId="0" fontId="80" fillId="0" borderId="1" xfId="0" applyFont="1" applyBorder="1" applyAlignment="1" applyProtection="1">
      <alignment vertical="center" wrapText="1"/>
      <protection locked="0"/>
    </xf>
    <xf numFmtId="0" fontId="25" fillId="12" borderId="16" xfId="0" applyFont="1" applyFill="1" applyBorder="1" applyAlignment="1">
      <alignment wrapText="1"/>
    </xf>
    <xf numFmtId="0" fontId="0" fillId="0" borderId="1" xfId="0" applyBorder="1" applyAlignment="1">
      <alignment wrapText="1"/>
    </xf>
    <xf numFmtId="0" fontId="72" fillId="0" borderId="0" xfId="0" applyFont="1" applyAlignment="1">
      <alignment horizontal="left" vertical="top" wrapText="1"/>
    </xf>
    <xf numFmtId="0" fontId="94" fillId="0" borderId="0" xfId="0" applyFont="1" applyAlignment="1">
      <alignment vertical="top" wrapText="1"/>
    </xf>
    <xf numFmtId="0" fontId="104" fillId="0" borderId="0" xfId="0" applyFont="1" applyAlignment="1">
      <alignment horizontal="left" vertical="top" wrapText="1"/>
    </xf>
    <xf numFmtId="0" fontId="110" fillId="0" borderId="0" xfId="0" applyFont="1" applyAlignment="1">
      <alignment horizontal="left" vertical="center" wrapText="1"/>
    </xf>
    <xf numFmtId="0" fontId="109" fillId="0" borderId="0" xfId="0" applyFont="1" applyAlignment="1">
      <alignment horizontal="left" vertical="center" wrapText="1"/>
    </xf>
    <xf numFmtId="0" fontId="80" fillId="0" borderId="29" xfId="0" applyFont="1" applyBorder="1" applyAlignment="1" applyProtection="1">
      <alignment horizontal="left" vertical="center" wrapText="1"/>
      <protection locked="0"/>
    </xf>
    <xf numFmtId="0" fontId="80" fillId="0" borderId="30" xfId="0" applyFont="1" applyBorder="1" applyAlignment="1" applyProtection="1">
      <alignment horizontal="left" vertical="center" wrapText="1"/>
      <protection locked="0"/>
    </xf>
    <xf numFmtId="0" fontId="80" fillId="0" borderId="21" xfId="0" applyFont="1" applyBorder="1" applyAlignment="1" applyProtection="1">
      <alignment horizontal="left" vertical="center" wrapText="1"/>
      <protection locked="0"/>
    </xf>
    <xf numFmtId="0" fontId="88" fillId="0" borderId="66" xfId="0" applyFont="1" applyBorder="1" applyAlignment="1" applyProtection="1">
      <alignment horizontal="left" vertical="center" wrapText="1"/>
      <protection locked="0"/>
    </xf>
    <xf numFmtId="0" fontId="23" fillId="0" borderId="66" xfId="0" applyFont="1" applyBorder="1" applyAlignment="1" applyProtection="1">
      <alignment horizontal="left" vertical="center" wrapText="1"/>
      <protection locked="0"/>
    </xf>
    <xf numFmtId="0" fontId="23" fillId="0" borderId="36" xfId="0" applyFont="1" applyBorder="1" applyAlignment="1" applyProtection="1">
      <alignment horizontal="left" vertical="center" wrapText="1"/>
      <protection locked="0"/>
    </xf>
    <xf numFmtId="0" fontId="88" fillId="0" borderId="31" xfId="0" applyFont="1" applyBorder="1" applyAlignment="1" applyProtection="1">
      <alignment horizontal="left" vertical="center" wrapText="1"/>
      <protection locked="0"/>
    </xf>
    <xf numFmtId="0" fontId="23" fillId="0" borderId="31" xfId="0" applyFont="1" applyBorder="1" applyAlignment="1" applyProtection="1">
      <alignment horizontal="left" vertical="center" wrapText="1"/>
      <protection locked="0"/>
    </xf>
    <xf numFmtId="0" fontId="23" fillId="0" borderId="32"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98" xfId="0" applyFont="1" applyBorder="1" applyAlignment="1" applyProtection="1">
      <alignment wrapText="1"/>
      <protection locked="0"/>
    </xf>
    <xf numFmtId="0" fontId="23" fillId="0" borderId="107" xfId="0" applyFont="1" applyBorder="1" applyAlignment="1" applyProtection="1">
      <alignment wrapText="1"/>
      <protection locked="0"/>
    </xf>
    <xf numFmtId="0" fontId="23" fillId="0" borderId="108" xfId="0" applyFont="1" applyBorder="1" applyAlignment="1" applyProtection="1">
      <alignment wrapText="1"/>
      <protection locked="0"/>
    </xf>
    <xf numFmtId="0" fontId="0" fillId="0" borderId="34" xfId="0" applyBorder="1" applyAlignment="1">
      <alignment wrapText="1"/>
    </xf>
    <xf numFmtId="0" fontId="0" fillId="0" borderId="14" xfId="0" applyBorder="1" applyAlignment="1">
      <alignment wrapText="1"/>
    </xf>
    <xf numFmtId="14" fontId="23" fillId="0" borderId="105" xfId="0" applyNumberFormat="1" applyFont="1" applyBorder="1" applyAlignment="1" applyProtection="1">
      <alignment horizontal="center" wrapText="1"/>
      <protection locked="0"/>
    </xf>
    <xf numFmtId="0" fontId="0" fillId="0" borderId="106" xfId="0" applyBorder="1" applyAlignment="1" applyProtection="1">
      <alignment horizontal="center" wrapText="1"/>
      <protection locked="0"/>
    </xf>
    <xf numFmtId="0" fontId="23" fillId="0" borderId="103" xfId="0" applyFont="1" applyBorder="1" applyAlignment="1" applyProtection="1">
      <alignment wrapText="1"/>
      <protection locked="0"/>
    </xf>
    <xf numFmtId="0" fontId="23" fillId="0" borderId="104" xfId="0" applyFont="1" applyBorder="1" applyAlignment="1" applyProtection="1">
      <alignment wrapText="1"/>
      <protection locked="0"/>
    </xf>
    <xf numFmtId="0" fontId="23" fillId="0" borderId="117" xfId="0" applyFont="1" applyBorder="1" applyAlignment="1" applyProtection="1">
      <alignment wrapText="1"/>
      <protection locked="0"/>
    </xf>
    <xf numFmtId="0" fontId="23" fillId="0" borderId="118" xfId="0" applyFont="1" applyBorder="1" applyAlignment="1" applyProtection="1">
      <alignment wrapText="1"/>
      <protection locked="0"/>
    </xf>
    <xf numFmtId="0" fontId="23" fillId="0" borderId="19" xfId="0" applyFont="1" applyBorder="1" applyAlignment="1" applyProtection="1">
      <alignment wrapText="1"/>
      <protection locked="0"/>
    </xf>
    <xf numFmtId="0" fontId="23" fillId="0" borderId="47" xfId="0" applyFont="1" applyBorder="1" applyAlignment="1" applyProtection="1">
      <alignment wrapText="1"/>
      <protection locked="0"/>
    </xf>
    <xf numFmtId="0" fontId="113" fillId="2" borderId="8" xfId="0" applyFont="1" applyFill="1" applyBorder="1" applyAlignment="1">
      <alignment horizontal="center" vertical="center" wrapText="1"/>
    </xf>
    <xf numFmtId="0" fontId="113" fillId="2" borderId="9" xfId="0" applyFont="1" applyFill="1" applyBorder="1" applyAlignment="1">
      <alignment horizontal="center" vertical="center" wrapText="1"/>
    </xf>
    <xf numFmtId="0" fontId="113" fillId="2" borderId="10" xfId="0" applyFont="1" applyFill="1" applyBorder="1" applyAlignment="1">
      <alignment horizontal="center" vertical="center" wrapText="1"/>
    </xf>
    <xf numFmtId="0" fontId="113" fillId="2" borderId="22" xfId="0" applyFont="1" applyFill="1" applyBorder="1" applyAlignment="1">
      <alignment horizontal="center" vertical="center" wrapText="1"/>
    </xf>
    <xf numFmtId="0" fontId="113" fillId="2" borderId="0" xfId="0" applyFont="1" applyFill="1" applyAlignment="1">
      <alignment horizontal="center" vertical="center" wrapText="1"/>
    </xf>
    <xf numFmtId="0" fontId="113" fillId="2" borderId="23" xfId="0" applyFont="1" applyFill="1" applyBorder="1" applyAlignment="1">
      <alignment horizontal="center" vertical="center" wrapText="1"/>
    </xf>
    <xf numFmtId="0" fontId="113" fillId="2" borderId="24" xfId="0" applyFont="1" applyFill="1" applyBorder="1" applyAlignment="1">
      <alignment horizontal="center" vertical="center" wrapText="1"/>
    </xf>
    <xf numFmtId="0" fontId="113" fillId="2" borderId="11" xfId="0" applyFont="1" applyFill="1" applyBorder="1" applyAlignment="1">
      <alignment horizontal="center" vertical="center" wrapText="1"/>
    </xf>
    <xf numFmtId="0" fontId="113" fillId="2" borderId="25" xfId="0" applyFont="1" applyFill="1" applyBorder="1" applyAlignment="1">
      <alignment horizontal="center" vertical="center" wrapText="1"/>
    </xf>
    <xf numFmtId="0" fontId="36" fillId="12" borderId="29" xfId="0" applyFont="1" applyFill="1" applyBorder="1" applyAlignment="1">
      <alignment horizontal="left" vertical="center"/>
    </xf>
    <xf numFmtId="0" fontId="36" fillId="12" borderId="30" xfId="0" applyFont="1" applyFill="1" applyBorder="1" applyAlignment="1">
      <alignment horizontal="left" vertical="center"/>
    </xf>
    <xf numFmtId="0" fontId="36" fillId="12" borderId="21" xfId="0" applyFont="1" applyFill="1" applyBorder="1" applyAlignment="1">
      <alignment horizontal="left" vertical="center"/>
    </xf>
    <xf numFmtId="0" fontId="88" fillId="0" borderId="57" xfId="0" applyFont="1" applyBorder="1" applyAlignment="1" applyProtection="1">
      <alignment horizontal="left" vertical="center" wrapText="1"/>
      <protection locked="0"/>
    </xf>
    <xf numFmtId="0" fontId="88" fillId="0" borderId="58" xfId="0" applyFont="1" applyBorder="1" applyAlignment="1" applyProtection="1">
      <alignment horizontal="left" vertical="center" wrapText="1"/>
      <protection locked="0"/>
    </xf>
    <xf numFmtId="0" fontId="23" fillId="0" borderId="58" xfId="0" applyFont="1" applyBorder="1" applyAlignment="1" applyProtection="1">
      <alignment horizontal="left" vertical="center" wrapText="1"/>
      <protection locked="0"/>
    </xf>
    <xf numFmtId="0" fontId="23" fillId="0" borderId="59" xfId="0" applyFont="1" applyBorder="1" applyAlignment="1" applyProtection="1">
      <alignment horizontal="left" vertical="center" wrapText="1"/>
      <protection locked="0"/>
    </xf>
    <xf numFmtId="0" fontId="36" fillId="12" borderId="5"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88" fillId="0" borderId="37" xfId="0" applyFont="1" applyBorder="1" applyAlignment="1" applyProtection="1">
      <alignment horizontal="left" vertical="center" wrapText="1"/>
      <protection locked="0"/>
    </xf>
    <xf numFmtId="0" fontId="88" fillId="0" borderId="49" xfId="0" applyFont="1" applyBorder="1" applyAlignment="1" applyProtection="1">
      <alignment horizontal="left" vertical="center" wrapText="1"/>
      <protection locked="0"/>
    </xf>
    <xf numFmtId="0" fontId="88" fillId="0" borderId="54" xfId="0" applyFont="1" applyBorder="1" applyAlignment="1" applyProtection="1">
      <alignment horizontal="left" vertical="center" wrapText="1"/>
      <protection locked="0"/>
    </xf>
    <xf numFmtId="0" fontId="88" fillId="0" borderId="38" xfId="0" applyFont="1" applyBorder="1" applyAlignment="1" applyProtection="1">
      <alignment horizontal="left" vertical="center" wrapText="1"/>
      <protection locked="0"/>
    </xf>
    <xf numFmtId="0" fontId="88" fillId="0" borderId="12" xfId="0" applyFont="1" applyBorder="1" applyAlignment="1" applyProtection="1">
      <alignment horizontal="left" vertical="center" wrapText="1"/>
      <protection locked="0"/>
    </xf>
    <xf numFmtId="0" fontId="88" fillId="0" borderId="61" xfId="0" applyFont="1" applyBorder="1" applyAlignment="1" applyProtection="1">
      <alignment horizontal="left" vertical="center" wrapText="1"/>
      <protection locked="0"/>
    </xf>
    <xf numFmtId="0" fontId="88" fillId="0" borderId="65" xfId="0" applyFont="1" applyBorder="1" applyAlignment="1" applyProtection="1">
      <alignment horizontal="left" vertical="center" wrapText="1"/>
      <protection locked="0"/>
    </xf>
    <xf numFmtId="0" fontId="88" fillId="0" borderId="4" xfId="0" applyFont="1" applyBorder="1" applyAlignment="1" applyProtection="1">
      <alignment horizontal="left" vertical="center" wrapText="1"/>
      <protection locked="0"/>
    </xf>
    <xf numFmtId="0" fontId="88" fillId="0" borderId="26" xfId="0" applyFont="1" applyBorder="1" applyAlignment="1" applyProtection="1">
      <alignment horizontal="left" vertical="center" wrapText="1"/>
      <protection locked="0"/>
    </xf>
    <xf numFmtId="0" fontId="88" fillId="0" borderId="24" xfId="0" applyFont="1" applyBorder="1" applyAlignment="1" applyProtection="1">
      <alignment horizontal="left" vertical="center" wrapText="1"/>
      <protection locked="0"/>
    </xf>
    <xf numFmtId="0" fontId="88" fillId="0" borderId="11" xfId="0" applyFont="1" applyBorder="1" applyAlignment="1" applyProtection="1">
      <alignment horizontal="left" vertical="center" wrapText="1"/>
      <protection locked="0"/>
    </xf>
    <xf numFmtId="0" fontId="88" fillId="0" borderId="25" xfId="0" applyFont="1" applyBorder="1" applyAlignment="1" applyProtection="1">
      <alignment horizontal="left" vertical="center" wrapText="1"/>
      <protection locked="0"/>
    </xf>
    <xf numFmtId="0" fontId="91" fillId="0" borderId="24" xfId="0" applyFont="1" applyBorder="1" applyAlignment="1" applyProtection="1">
      <alignment horizontal="center" vertical="center" wrapText="1"/>
      <protection locked="0"/>
    </xf>
    <xf numFmtId="0" fontId="91" fillId="0" borderId="11" xfId="0" applyFont="1" applyBorder="1" applyAlignment="1" applyProtection="1">
      <alignment horizontal="center" vertical="center" wrapText="1"/>
      <protection locked="0"/>
    </xf>
    <xf numFmtId="0" fontId="91" fillId="0" borderId="25" xfId="0" applyFont="1" applyBorder="1" applyAlignment="1" applyProtection="1">
      <alignment horizontal="center" vertical="center" wrapText="1"/>
      <protection locked="0"/>
    </xf>
    <xf numFmtId="0" fontId="88" fillId="0" borderId="29" xfId="0" applyFont="1" applyBorder="1" applyAlignment="1" applyProtection="1">
      <alignment horizontal="left" vertical="center" wrapText="1"/>
      <protection locked="0"/>
    </xf>
    <xf numFmtId="0" fontId="91" fillId="0" borderId="30" xfId="0" applyFont="1" applyBorder="1" applyAlignment="1" applyProtection="1">
      <alignment horizontal="left" vertical="center" wrapText="1"/>
      <protection locked="0"/>
    </xf>
    <xf numFmtId="0" fontId="28" fillId="0" borderId="30"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91" fillId="0" borderId="11"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26" fillId="12" borderId="29" xfId="0" applyFont="1" applyFill="1" applyBorder="1" applyAlignment="1">
      <alignment horizontal="left" vertical="center" wrapText="1"/>
    </xf>
    <xf numFmtId="0" fontId="0" fillId="0" borderId="30" xfId="0" applyBorder="1" applyAlignment="1">
      <alignment vertical="center" wrapText="1"/>
    </xf>
    <xf numFmtId="0" fontId="0" fillId="0" borderId="21" xfId="0" applyBorder="1" applyAlignment="1">
      <alignment vertical="center" wrapText="1"/>
    </xf>
    <xf numFmtId="0" fontId="0" fillId="4" borderId="30" xfId="0" applyFill="1" applyBorder="1" applyAlignment="1">
      <alignment horizontal="left" vertical="center" wrapText="1"/>
    </xf>
    <xf numFmtId="0" fontId="0" fillId="4" borderId="21" xfId="0" applyFill="1" applyBorder="1" applyAlignment="1">
      <alignment horizontal="left" vertical="center" wrapText="1"/>
    </xf>
    <xf numFmtId="0" fontId="36" fillId="4" borderId="29" xfId="0" applyFont="1" applyFill="1" applyBorder="1" applyAlignment="1">
      <alignment horizontal="left" vertical="center" wrapText="1"/>
    </xf>
    <xf numFmtId="0" fontId="36" fillId="4" borderId="21" xfId="0" applyFont="1" applyFill="1" applyBorder="1" applyAlignment="1">
      <alignment horizontal="left" vertical="center" wrapText="1"/>
    </xf>
    <xf numFmtId="9" fontId="36" fillId="47" borderId="29" xfId="4" applyFont="1" applyFill="1" applyBorder="1" applyAlignment="1" applyProtection="1">
      <alignment horizontal="right" vertical="center" wrapText="1"/>
    </xf>
    <xf numFmtId="9" fontId="0" fillId="47" borderId="21" xfId="4" applyFont="1" applyFill="1" applyBorder="1" applyAlignment="1" applyProtection="1">
      <alignment horizontal="right" vertical="center" wrapText="1"/>
    </xf>
    <xf numFmtId="0" fontId="36" fillId="12" borderId="29" xfId="0" applyFont="1" applyFill="1" applyBorder="1" applyAlignment="1">
      <alignment horizontal="left" vertical="center" wrapText="1"/>
    </xf>
    <xf numFmtId="0" fontId="0" fillId="12" borderId="30" xfId="0" applyFill="1" applyBorder="1" applyAlignment="1">
      <alignment horizontal="left" vertical="center" wrapText="1"/>
    </xf>
    <xf numFmtId="0" fontId="0" fillId="12" borderId="21" xfId="0" applyFill="1" applyBorder="1" applyAlignment="1">
      <alignment horizontal="left" vertical="center" wrapText="1"/>
    </xf>
    <xf numFmtId="9" fontId="36" fillId="47" borderId="29" xfId="0" applyNumberFormat="1" applyFont="1" applyFill="1" applyBorder="1" applyAlignment="1">
      <alignment horizontal="right" vertical="center" wrapText="1"/>
    </xf>
    <xf numFmtId="0" fontId="0" fillId="47" borderId="21" xfId="0" applyFill="1" applyBorder="1" applyAlignment="1">
      <alignment horizontal="right" vertical="center" wrapText="1"/>
    </xf>
    <xf numFmtId="44" fontId="36" fillId="47" borderId="29" xfId="1" applyFont="1" applyFill="1" applyBorder="1" applyAlignment="1" applyProtection="1">
      <alignment horizontal="right" vertical="center" wrapText="1"/>
    </xf>
    <xf numFmtId="44" fontId="0" fillId="47" borderId="21" xfId="1" applyFont="1" applyFill="1" applyBorder="1" applyAlignment="1" applyProtection="1">
      <alignment horizontal="right" vertical="center" wrapText="1"/>
    </xf>
    <xf numFmtId="44" fontId="36" fillId="47" borderId="30" xfId="0" applyNumberFormat="1" applyFont="1" applyFill="1" applyBorder="1" applyAlignment="1">
      <alignment horizontal="right" vertical="center" wrapText="1"/>
    </xf>
    <xf numFmtId="0" fontId="0" fillId="0" borderId="30" xfId="0" applyBorder="1" applyAlignment="1">
      <alignment horizontal="left" vertical="center" wrapText="1"/>
    </xf>
    <xf numFmtId="0" fontId="0" fillId="0" borderId="21" xfId="0" applyBorder="1" applyAlignment="1">
      <alignment horizontal="left" vertical="center" wrapText="1"/>
    </xf>
    <xf numFmtId="0" fontId="23" fillId="0" borderId="29" xfId="0" applyFont="1" applyBorder="1" applyAlignment="1" applyProtection="1">
      <alignment horizontal="left" vertical="center" wrapText="1"/>
      <protection locked="0"/>
    </xf>
    <xf numFmtId="0" fontId="23" fillId="0" borderId="30" xfId="0" applyFont="1" applyBorder="1" applyAlignment="1" applyProtection="1">
      <alignment horizontal="left" vertical="center" wrapText="1"/>
      <protection locked="0"/>
    </xf>
    <xf numFmtId="0" fontId="23" fillId="0" borderId="21" xfId="0" applyFont="1" applyBorder="1" applyAlignment="1" applyProtection="1">
      <alignment horizontal="left" vertical="center" wrapText="1"/>
      <protection locked="0"/>
    </xf>
    <xf numFmtId="0" fontId="36" fillId="12" borderId="30" xfId="0" applyFont="1" applyFill="1" applyBorder="1" applyAlignment="1">
      <alignment horizontal="left" vertical="center" wrapText="1"/>
    </xf>
    <xf numFmtId="0" fontId="36" fillId="12" borderId="21" xfId="0" applyFont="1" applyFill="1" applyBorder="1" applyAlignment="1">
      <alignment horizontal="left" vertical="center" wrapText="1"/>
    </xf>
    <xf numFmtId="0" fontId="88" fillId="0" borderId="30" xfId="0" applyFont="1" applyBorder="1" applyAlignment="1" applyProtection="1">
      <alignment horizontal="left" vertical="center" wrapText="1"/>
      <protection locked="0"/>
    </xf>
    <xf numFmtId="0" fontId="88" fillId="0" borderId="21" xfId="0" applyFont="1" applyBorder="1" applyAlignment="1" applyProtection="1">
      <alignment horizontal="left" vertical="center" wrapText="1"/>
      <protection locked="0"/>
    </xf>
    <xf numFmtId="14" fontId="88" fillId="0" borderId="8" xfId="0" applyNumberFormat="1" applyFont="1" applyBorder="1" applyAlignment="1" applyProtection="1">
      <alignment horizontal="left" vertical="center" wrapText="1"/>
      <protection locked="0"/>
    </xf>
    <xf numFmtId="14" fontId="88" fillId="0" borderId="9" xfId="0" applyNumberFormat="1" applyFont="1" applyBorder="1" applyAlignment="1" applyProtection="1">
      <alignment horizontal="left" vertical="center" wrapText="1"/>
      <protection locked="0"/>
    </xf>
    <xf numFmtId="14" fontId="88" fillId="0" borderId="10" xfId="0" applyNumberFormat="1" applyFont="1" applyBorder="1" applyAlignment="1" applyProtection="1">
      <alignment horizontal="left" vertical="center" wrapText="1"/>
      <protection locked="0"/>
    </xf>
    <xf numFmtId="0" fontId="36" fillId="12" borderId="8" xfId="0" applyFont="1" applyFill="1" applyBorder="1" applyAlignment="1">
      <alignment horizontal="left" vertical="center" wrapText="1"/>
    </xf>
    <xf numFmtId="0" fontId="36" fillId="12" borderId="9" xfId="0" applyFont="1" applyFill="1" applyBorder="1" applyAlignment="1">
      <alignment horizontal="left" vertical="center" wrapText="1"/>
    </xf>
    <xf numFmtId="0" fontId="36" fillId="12" borderId="10" xfId="0" applyFont="1" applyFill="1" applyBorder="1" applyAlignment="1">
      <alignment horizontal="left" vertical="center" wrapText="1"/>
    </xf>
    <xf numFmtId="0" fontId="88" fillId="0" borderId="8" xfId="0" applyFont="1" applyBorder="1" applyAlignment="1" applyProtection="1">
      <alignment horizontal="left" vertical="center" wrapText="1"/>
      <protection locked="0"/>
    </xf>
    <xf numFmtId="0" fontId="88" fillId="0" borderId="9" xfId="0" applyFont="1" applyBorder="1" applyAlignment="1" applyProtection="1">
      <alignment horizontal="left" vertical="center" wrapText="1"/>
      <protection locked="0"/>
    </xf>
    <xf numFmtId="0" fontId="88" fillId="0" borderId="10" xfId="0" applyFont="1" applyBorder="1" applyAlignment="1" applyProtection="1">
      <alignment horizontal="left" vertical="center" wrapText="1"/>
      <protection locked="0"/>
    </xf>
    <xf numFmtId="0" fontId="104" fillId="0" borderId="0" xfId="0" applyFont="1" applyAlignment="1">
      <alignment horizontal="left" vertical="center" wrapText="1"/>
    </xf>
    <xf numFmtId="0" fontId="105" fillId="0" borderId="0" xfId="0" applyFont="1" applyAlignment="1">
      <alignment vertical="center" wrapText="1"/>
    </xf>
    <xf numFmtId="0" fontId="35" fillId="0" borderId="81" xfId="0" applyFont="1" applyBorder="1" applyAlignment="1">
      <alignment vertical="center" wrapText="1"/>
    </xf>
    <xf numFmtId="0" fontId="0" fillId="0" borderId="82" xfId="0" applyBorder="1" applyAlignment="1">
      <alignment vertical="center" wrapText="1"/>
    </xf>
    <xf numFmtId="0" fontId="105" fillId="0" borderId="0" xfId="0" applyFont="1" applyAlignment="1">
      <alignment horizontal="left" vertical="center" wrapText="1"/>
    </xf>
    <xf numFmtId="0" fontId="70" fillId="0" borderId="69" xfId="0" applyFont="1" applyBorder="1" applyAlignment="1">
      <alignment horizontal="left" vertical="center" wrapText="1"/>
    </xf>
    <xf numFmtId="0" fontId="106" fillId="0" borderId="69" xfId="0" applyFont="1" applyBorder="1" applyAlignment="1">
      <alignment horizontal="left" vertical="center" wrapText="1"/>
    </xf>
    <xf numFmtId="0" fontId="123" fillId="0" borderId="0" xfId="0" applyFont="1" applyAlignment="1">
      <alignment horizontal="left" vertical="center"/>
    </xf>
    <xf numFmtId="0" fontId="106" fillId="0" borderId="0" xfId="0" applyFont="1" applyAlignment="1">
      <alignment horizontal="left" vertical="center"/>
    </xf>
    <xf numFmtId="0" fontId="93" fillId="0" borderId="29" xfId="0" applyFont="1" applyBorder="1" applyAlignment="1">
      <alignment horizontal="center" wrapText="1"/>
    </xf>
    <xf numFmtId="0" fontId="93" fillId="0" borderId="30" xfId="0" applyFont="1" applyBorder="1" applyAlignment="1">
      <alignment horizontal="center" wrapText="1"/>
    </xf>
    <xf numFmtId="0" fontId="93" fillId="0" borderId="21" xfId="0" applyFont="1" applyBorder="1" applyAlignment="1">
      <alignment horizontal="center" wrapText="1"/>
    </xf>
    <xf numFmtId="0" fontId="0" fillId="47" borderId="13" xfId="0" applyFill="1" applyBorder="1" applyAlignment="1">
      <alignment wrapText="1"/>
    </xf>
    <xf numFmtId="0" fontId="114" fillId="2" borderId="8" xfId="0" applyFont="1" applyFill="1" applyBorder="1" applyAlignment="1">
      <alignment horizontal="center" vertical="center" wrapText="1"/>
    </xf>
    <xf numFmtId="0" fontId="114" fillId="2" borderId="9" xfId="0" applyFont="1" applyFill="1" applyBorder="1" applyAlignment="1">
      <alignment horizontal="center" vertical="center" wrapText="1"/>
    </xf>
    <xf numFmtId="0" fontId="114" fillId="2" borderId="10" xfId="0" applyFont="1" applyFill="1" applyBorder="1" applyAlignment="1">
      <alignment horizontal="center" vertical="center" wrapText="1"/>
    </xf>
    <xf numFmtId="0" fontId="114" fillId="2" borderId="22" xfId="0" applyFont="1" applyFill="1" applyBorder="1" applyAlignment="1">
      <alignment horizontal="center" vertical="center" wrapText="1"/>
    </xf>
    <xf numFmtId="0" fontId="114" fillId="2" borderId="0" xfId="0" applyFont="1" applyFill="1" applyAlignment="1">
      <alignment horizontal="center" vertical="center" wrapText="1"/>
    </xf>
    <xf numFmtId="0" fontId="114" fillId="2" borderId="23" xfId="0" applyFont="1" applyFill="1" applyBorder="1" applyAlignment="1">
      <alignment horizontal="center" vertical="center" wrapText="1"/>
    </xf>
    <xf numFmtId="0" fontId="114" fillId="2" borderId="11" xfId="0" applyFont="1" applyFill="1" applyBorder="1" applyAlignment="1">
      <alignment horizontal="center" vertical="center" wrapText="1"/>
    </xf>
    <xf numFmtId="0" fontId="114" fillId="2" borderId="25" xfId="0" applyFont="1" applyFill="1" applyBorder="1" applyAlignment="1">
      <alignment horizontal="center" vertical="center" wrapText="1"/>
    </xf>
    <xf numFmtId="0" fontId="30" fillId="0" borderId="3" xfId="0" applyFont="1" applyBorder="1" applyAlignment="1" applyProtection="1">
      <alignment wrapText="1"/>
      <protection locked="0"/>
    </xf>
    <xf numFmtId="0" fontId="93" fillId="4" borderId="58" xfId="0" applyFont="1" applyFill="1" applyBorder="1" applyAlignment="1">
      <alignment horizontal="left" wrapText="1"/>
    </xf>
    <xf numFmtId="0" fontId="93" fillId="4" borderId="59" xfId="0" applyFont="1" applyFill="1" applyBorder="1" applyAlignment="1">
      <alignment horizontal="left" wrapText="1"/>
    </xf>
    <xf numFmtId="0" fontId="30" fillId="0" borderId="31" xfId="0" applyFont="1" applyBorder="1" applyAlignment="1" applyProtection="1">
      <alignment horizontal="left" wrapText="1"/>
      <protection locked="0"/>
    </xf>
    <xf numFmtId="0" fontId="0" fillId="47" borderId="27" xfId="0" applyFill="1" applyBorder="1" applyAlignment="1">
      <alignment wrapText="1"/>
    </xf>
    <xf numFmtId="0" fontId="30" fillId="0" borderId="1" xfId="0" applyFont="1" applyBorder="1" applyAlignment="1" applyProtection="1">
      <alignment horizontal="left" wrapText="1"/>
      <protection locked="0"/>
    </xf>
    <xf numFmtId="0" fontId="30" fillId="0" borderId="34" xfId="0" applyFont="1" applyBorder="1" applyAlignment="1" applyProtection="1">
      <alignment horizontal="left" wrapText="1"/>
      <protection locked="0"/>
    </xf>
    <xf numFmtId="9" fontId="30" fillId="0" borderId="83" xfId="0" applyNumberFormat="1" applyFont="1" applyBorder="1" applyAlignment="1" applyProtection="1">
      <alignment horizontal="center" wrapText="1"/>
      <protection locked="0"/>
    </xf>
    <xf numFmtId="0" fontId="30" fillId="0" borderId="83" xfId="0" applyFont="1" applyBorder="1" applyAlignment="1" applyProtection="1">
      <alignment horizontal="center" wrapText="1"/>
      <protection locked="0"/>
    </xf>
    <xf numFmtId="0" fontId="93" fillId="4" borderId="8" xfId="0" applyFont="1" applyFill="1" applyBorder="1" applyAlignment="1">
      <alignment horizontal="center"/>
    </xf>
    <xf numFmtId="0" fontId="93" fillId="4" borderId="9" xfId="0" applyFont="1" applyFill="1" applyBorder="1" applyAlignment="1">
      <alignment horizontal="center"/>
    </xf>
    <xf numFmtId="0" fontId="71" fillId="47" borderId="16" xfId="0" applyFont="1" applyFill="1" applyBorder="1" applyAlignment="1">
      <alignment horizontal="center" vertical="center" wrapText="1"/>
    </xf>
    <xf numFmtId="0" fontId="71" fillId="47" borderId="46" xfId="0" applyFont="1" applyFill="1" applyBorder="1" applyAlignment="1">
      <alignment horizontal="center" vertical="center" wrapText="1"/>
    </xf>
    <xf numFmtId="0" fontId="71" fillId="47" borderId="13" xfId="0" applyFont="1" applyFill="1" applyBorder="1" applyAlignment="1">
      <alignment horizontal="center" vertical="center" wrapText="1"/>
    </xf>
    <xf numFmtId="0" fontId="71" fillId="47" borderId="45" xfId="0" applyFont="1" applyFill="1" applyBorder="1" applyAlignment="1">
      <alignment horizontal="center" vertical="center" wrapText="1"/>
    </xf>
    <xf numFmtId="167" fontId="71" fillId="47" borderId="13" xfId="3" applyNumberFormat="1" applyFont="1" applyFill="1" applyBorder="1" applyAlignment="1" applyProtection="1">
      <alignment horizontal="center" vertical="center" wrapText="1"/>
    </xf>
    <xf numFmtId="0" fontId="31" fillId="0" borderId="15" xfId="0" applyFont="1" applyBorder="1" applyAlignment="1">
      <alignment horizontal="center" wrapText="1"/>
    </xf>
    <xf numFmtId="0" fontId="71" fillId="47" borderId="27" xfId="0" applyFont="1" applyFill="1" applyBorder="1" applyAlignment="1">
      <alignment horizontal="center" vertical="center" wrapText="1"/>
    </xf>
    <xf numFmtId="0" fontId="71" fillId="47" borderId="53" xfId="0" applyFont="1" applyFill="1" applyBorder="1" applyAlignment="1">
      <alignment horizontal="center" vertical="center" wrapText="1"/>
    </xf>
    <xf numFmtId="167" fontId="71" fillId="47" borderId="28" xfId="3" applyNumberFormat="1" applyFont="1" applyFill="1" applyBorder="1" applyAlignment="1" applyProtection="1">
      <alignment horizontal="center" vertical="center" wrapText="1"/>
    </xf>
    <xf numFmtId="0" fontId="31" fillId="0" borderId="36" xfId="0" applyFont="1" applyBorder="1" applyAlignment="1">
      <alignment horizontal="center" wrapText="1"/>
    </xf>
    <xf numFmtId="0" fontId="93" fillId="9" borderId="29" xfId="0" applyFont="1" applyFill="1" applyBorder="1" applyAlignment="1">
      <alignment horizontal="center" vertical="top" wrapText="1"/>
    </xf>
    <xf numFmtId="0" fontId="93" fillId="9" borderId="30" xfId="0" applyFont="1" applyFill="1" applyBorder="1" applyAlignment="1">
      <alignment horizontal="center" vertical="top" wrapText="1"/>
    </xf>
    <xf numFmtId="0" fontId="95" fillId="8" borderId="11" xfId="0" applyFont="1" applyFill="1" applyBorder="1" applyAlignment="1">
      <alignment horizontal="right" wrapText="1"/>
    </xf>
    <xf numFmtId="0" fontId="95" fillId="8" borderId="25" xfId="0" applyFont="1" applyFill="1" applyBorder="1" applyAlignment="1">
      <alignment horizontal="right" wrapText="1"/>
    </xf>
    <xf numFmtId="0" fontId="30" fillId="0" borderId="38" xfId="0" applyFont="1" applyBorder="1" applyAlignment="1" applyProtection="1">
      <alignment wrapText="1"/>
      <protection locked="0"/>
    </xf>
    <xf numFmtId="0" fontId="30" fillId="0" borderId="61" xfId="0" applyFont="1" applyBorder="1" applyAlignment="1" applyProtection="1">
      <alignment wrapText="1"/>
      <protection locked="0"/>
    </xf>
    <xf numFmtId="0" fontId="110" fillId="0" borderId="0" xfId="0" applyFont="1" applyAlignment="1" applyProtection="1">
      <alignment horizontal="left" vertical="center" wrapText="1"/>
      <protection locked="0"/>
    </xf>
    <xf numFmtId="0" fontId="109" fillId="0" borderId="0" xfId="0" applyFont="1" applyAlignment="1" applyProtection="1">
      <alignment horizontal="left" vertical="center" wrapText="1"/>
      <protection locked="0"/>
    </xf>
    <xf numFmtId="0" fontId="114" fillId="2" borderId="24" xfId="0" applyFont="1" applyFill="1" applyBorder="1" applyAlignment="1">
      <alignment horizontal="center" vertical="center" wrapText="1"/>
    </xf>
    <xf numFmtId="0" fontId="25" fillId="0" borderId="0" xfId="0" applyFont="1" applyAlignment="1">
      <alignment horizontal="center" wrapText="1"/>
    </xf>
    <xf numFmtId="0" fontId="31" fillId="2" borderId="9" xfId="0" applyFont="1" applyFill="1" applyBorder="1" applyAlignment="1" applyProtection="1">
      <alignment horizontal="center" vertical="top" wrapText="1"/>
      <protection locked="0"/>
    </xf>
    <xf numFmtId="0" fontId="31" fillId="2" borderId="10" xfId="0" applyFont="1" applyFill="1" applyBorder="1" applyAlignment="1" applyProtection="1">
      <alignment horizontal="center" vertical="top" wrapText="1"/>
      <protection locked="0"/>
    </xf>
    <xf numFmtId="0" fontId="31" fillId="2" borderId="0" xfId="0" applyFont="1" applyFill="1" applyAlignment="1" applyProtection="1">
      <alignment horizontal="center" vertical="top" wrapText="1"/>
      <protection locked="0"/>
    </xf>
    <xf numFmtId="0" fontId="31" fillId="2" borderId="23" xfId="0" applyFont="1" applyFill="1" applyBorder="1" applyAlignment="1" applyProtection="1">
      <alignment horizontal="center" vertical="top" wrapText="1"/>
      <protection locked="0"/>
    </xf>
    <xf numFmtId="0" fontId="31" fillId="2" borderId="11" xfId="0" applyFont="1" applyFill="1" applyBorder="1" applyAlignment="1" applyProtection="1">
      <alignment horizontal="center" vertical="top" wrapText="1"/>
      <protection locked="0"/>
    </xf>
    <xf numFmtId="0" fontId="31" fillId="2" borderId="25" xfId="0" applyFont="1" applyFill="1" applyBorder="1" applyAlignment="1" applyProtection="1">
      <alignment horizontal="center" vertical="top" wrapText="1"/>
      <protection locked="0"/>
    </xf>
    <xf numFmtId="0" fontId="31" fillId="0" borderId="0" xfId="0" applyFont="1" applyAlignment="1">
      <alignment horizontal="center"/>
    </xf>
    <xf numFmtId="0" fontId="68" fillId="0" borderId="29" xfId="0" applyFont="1" applyBorder="1" applyAlignment="1">
      <alignment horizontal="left"/>
    </xf>
    <xf numFmtId="0" fontId="68" fillId="0" borderId="30" xfId="0" applyFont="1" applyBorder="1" applyAlignment="1">
      <alignment horizontal="left"/>
    </xf>
    <xf numFmtId="0" fontId="68" fillId="0" borderId="21" xfId="0" applyFont="1" applyBorder="1" applyAlignment="1">
      <alignment horizontal="left"/>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71" fillId="0" borderId="1" xfId="0" applyFont="1" applyBorder="1" applyAlignment="1">
      <alignment horizontal="right" vertical="center"/>
    </xf>
    <xf numFmtId="0" fontId="71" fillId="2" borderId="1" xfId="0" applyFont="1" applyFill="1" applyBorder="1" applyAlignment="1" applyProtection="1">
      <alignment horizontal="center" vertical="center" wrapText="1"/>
      <protection locked="0"/>
    </xf>
    <xf numFmtId="0" fontId="71" fillId="47" borderId="1" xfId="0" applyFont="1" applyFill="1" applyBorder="1" applyAlignment="1" applyProtection="1">
      <alignment horizontal="center" wrapText="1"/>
      <protection locked="0"/>
    </xf>
    <xf numFmtId="14" fontId="31" fillId="2" borderId="1" xfId="0" applyNumberFormat="1" applyFont="1" applyFill="1" applyBorder="1" applyAlignment="1">
      <alignment horizontal="center" vertical="top" wrapText="1"/>
    </xf>
    <xf numFmtId="0" fontId="31" fillId="2" borderId="1" xfId="0" applyFont="1" applyFill="1" applyBorder="1" applyAlignment="1">
      <alignment horizontal="center" vertical="top" wrapText="1"/>
    </xf>
    <xf numFmtId="0" fontId="71" fillId="0" borderId="38" xfId="0" applyFont="1" applyBorder="1" applyAlignment="1">
      <alignment horizontal="left" vertical="center" wrapText="1"/>
    </xf>
    <xf numFmtId="0" fontId="71" fillId="0" borderId="12" xfId="0" applyFont="1" applyBorder="1" applyAlignment="1">
      <alignment horizontal="left" vertical="center" wrapText="1"/>
    </xf>
    <xf numFmtId="0" fontId="71" fillId="0" borderId="61" xfId="0" applyFont="1" applyBorder="1" applyAlignment="1">
      <alignment horizontal="left" vertical="center" wrapText="1"/>
    </xf>
    <xf numFmtId="0" fontId="75" fillId="2" borderId="29" xfId="0" applyFont="1" applyFill="1" applyBorder="1" applyAlignment="1">
      <alignment horizontal="left"/>
    </xf>
    <xf numFmtId="0" fontId="75" fillId="2" borderId="30" xfId="0" applyFont="1" applyFill="1" applyBorder="1" applyAlignment="1">
      <alignment horizontal="left"/>
    </xf>
    <xf numFmtId="0" fontId="75" fillId="2" borderId="21" xfId="0" applyFont="1" applyFill="1" applyBorder="1" applyAlignment="1">
      <alignment horizontal="left"/>
    </xf>
    <xf numFmtId="0" fontId="75" fillId="11" borderId="29" xfId="0" applyFont="1" applyFill="1" applyBorder="1" applyAlignment="1">
      <alignment horizontal="center" vertical="center" wrapText="1"/>
    </xf>
    <xf numFmtId="0" fontId="75" fillId="11" borderId="67" xfId="0" applyFont="1" applyFill="1" applyBorder="1" applyAlignment="1">
      <alignment horizontal="center" vertical="center" wrapText="1"/>
    </xf>
    <xf numFmtId="0" fontId="75" fillId="12" borderId="63" xfId="0" applyFont="1" applyFill="1" applyBorder="1" applyAlignment="1">
      <alignment horizontal="center" vertical="center" wrapText="1"/>
    </xf>
    <xf numFmtId="0" fontId="75" fillId="12" borderId="30" xfId="0" applyFont="1" applyFill="1" applyBorder="1" applyAlignment="1">
      <alignment horizontal="center" vertical="center" wrapText="1"/>
    </xf>
    <xf numFmtId="0" fontId="75" fillId="12" borderId="67" xfId="0" applyFont="1" applyFill="1" applyBorder="1" applyAlignment="1">
      <alignment horizontal="center" vertical="center" wrapText="1"/>
    </xf>
    <xf numFmtId="0" fontId="75" fillId="12" borderId="21" xfId="0" applyFont="1" applyFill="1" applyBorder="1" applyAlignment="1">
      <alignment horizontal="center" vertical="center" wrapText="1"/>
    </xf>
    <xf numFmtId="0" fontId="71" fillId="47" borderId="31" xfId="0" applyFont="1" applyFill="1" applyBorder="1" applyAlignment="1" applyProtection="1">
      <alignment horizontal="center" wrapText="1"/>
      <protection locked="0"/>
    </xf>
    <xf numFmtId="14" fontId="31" fillId="13" borderId="31" xfId="0" applyNumberFormat="1" applyFont="1" applyFill="1" applyBorder="1" applyAlignment="1">
      <alignment horizontal="center" vertical="top" wrapText="1"/>
    </xf>
    <xf numFmtId="0" fontId="31" fillId="13" borderId="31" xfId="0" applyFont="1" applyFill="1" applyBorder="1" applyAlignment="1">
      <alignment horizontal="center" vertical="top" wrapText="1"/>
    </xf>
    <xf numFmtId="0" fontId="71" fillId="2" borderId="31" xfId="0" applyFont="1" applyFill="1" applyBorder="1" applyAlignment="1" applyProtection="1">
      <alignment horizontal="center" vertical="center" wrapText="1"/>
      <protection locked="0"/>
    </xf>
    <xf numFmtId="0" fontId="31" fillId="2" borderId="16" xfId="0" applyFont="1" applyFill="1" applyBorder="1" applyAlignment="1">
      <alignment horizontal="center" vertical="top" wrapText="1"/>
    </xf>
    <xf numFmtId="0" fontId="31" fillId="2" borderId="65" xfId="0" applyFont="1" applyFill="1" applyBorder="1" applyAlignment="1">
      <alignment horizontal="center" vertical="top" wrapText="1"/>
    </xf>
    <xf numFmtId="0" fontId="31" fillId="2" borderId="4" xfId="0" applyFont="1" applyFill="1" applyBorder="1" applyAlignment="1">
      <alignment horizontal="center" vertical="top" wrapText="1"/>
    </xf>
    <xf numFmtId="0" fontId="31" fillId="2" borderId="26" xfId="0" applyFont="1" applyFill="1" applyBorder="1" applyAlignment="1">
      <alignment horizontal="center" vertical="top" wrapText="1"/>
    </xf>
    <xf numFmtId="0" fontId="31" fillId="2" borderId="3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27" xfId="0" applyFont="1" applyFill="1" applyBorder="1" applyAlignment="1">
      <alignment horizontal="center" vertical="top" wrapText="1"/>
    </xf>
    <xf numFmtId="0" fontId="31" fillId="2" borderId="34" xfId="0" applyFont="1" applyFill="1" applyBorder="1" applyAlignment="1">
      <alignment horizontal="center" vertical="top" wrapText="1"/>
    </xf>
    <xf numFmtId="0" fontId="31" fillId="2" borderId="24" xfId="0" applyFont="1" applyFill="1" applyBorder="1" applyAlignment="1">
      <alignment horizontal="center" vertical="top" wrapText="1"/>
    </xf>
    <xf numFmtId="0" fontId="31" fillId="2" borderId="11" xfId="0" applyFont="1" applyFill="1" applyBorder="1" applyAlignment="1">
      <alignment horizontal="center" vertical="top" wrapText="1"/>
    </xf>
    <xf numFmtId="0" fontId="31" fillId="2" borderId="25" xfId="0" applyFont="1" applyFill="1" applyBorder="1" applyAlignment="1">
      <alignment horizontal="center" vertical="top" wrapText="1"/>
    </xf>
    <xf numFmtId="0" fontId="31" fillId="2" borderId="62" xfId="0" applyFont="1" applyFill="1" applyBorder="1" applyAlignment="1">
      <alignment horizontal="center" vertical="top" wrapText="1"/>
    </xf>
    <xf numFmtId="0" fontId="31" fillId="2" borderId="51" xfId="0" applyFont="1" applyFill="1" applyBorder="1" applyAlignment="1">
      <alignment horizontal="center" vertical="top" wrapText="1"/>
    </xf>
    <xf numFmtId="0" fontId="31" fillId="2" borderId="61" xfId="0" applyFont="1" applyFill="1" applyBorder="1" applyAlignment="1">
      <alignment horizontal="center" vertical="top" wrapText="1"/>
    </xf>
    <xf numFmtId="0" fontId="104" fillId="4" borderId="29" xfId="0" applyFont="1" applyFill="1" applyBorder="1" applyAlignment="1">
      <alignment horizontal="center" vertical="top" wrapText="1"/>
    </xf>
    <xf numFmtId="0" fontId="104" fillId="4" borderId="21" xfId="0" applyFont="1" applyFill="1" applyBorder="1" applyAlignment="1">
      <alignment horizontal="center" vertical="top" wrapText="1"/>
    </xf>
    <xf numFmtId="0" fontId="104" fillId="4" borderId="86" xfId="0" applyFont="1" applyFill="1" applyBorder="1" applyAlignment="1">
      <alignment horizontal="center" vertical="top" wrapText="1"/>
    </xf>
    <xf numFmtId="0" fontId="104" fillId="4" borderId="83" xfId="0" applyFont="1" applyFill="1" applyBorder="1" applyAlignment="1">
      <alignment horizontal="center" vertical="top" wrapText="1"/>
    </xf>
    <xf numFmtId="0" fontId="104" fillId="4" borderId="84" xfId="0" applyFont="1" applyFill="1" applyBorder="1" applyAlignment="1">
      <alignment horizontal="center" vertical="top" wrapText="1"/>
    </xf>
    <xf numFmtId="0" fontId="31" fillId="2" borderId="37" xfId="0" applyFont="1" applyFill="1" applyBorder="1" applyAlignment="1">
      <alignment horizontal="center" vertical="top" wrapText="1"/>
    </xf>
    <xf numFmtId="0" fontId="31" fillId="2" borderId="54" xfId="0" applyFont="1" applyFill="1" applyBorder="1" applyAlignment="1">
      <alignment horizontal="center" vertical="top" wrapText="1"/>
    </xf>
    <xf numFmtId="0" fontId="31" fillId="2" borderId="49" xfId="0" applyFont="1" applyFill="1" applyBorder="1" applyAlignment="1">
      <alignment horizontal="center" vertical="top" wrapText="1"/>
    </xf>
    <xf numFmtId="0" fontId="70" fillId="2" borderId="29" xfId="0" applyFont="1" applyFill="1" applyBorder="1" applyAlignment="1">
      <alignment horizontal="left" vertical="top" wrapText="1"/>
    </xf>
    <xf numFmtId="0" fontId="70" fillId="2" borderId="30" xfId="0" applyFont="1" applyFill="1" applyBorder="1" applyAlignment="1">
      <alignment horizontal="left" vertical="top" wrapText="1"/>
    </xf>
    <xf numFmtId="0" fontId="70" fillId="2" borderId="21" xfId="0" applyFont="1" applyFill="1" applyBorder="1" applyAlignment="1">
      <alignment horizontal="left" vertical="top" wrapText="1"/>
    </xf>
    <xf numFmtId="0" fontId="25" fillId="12" borderId="29" xfId="0" applyFont="1" applyFill="1" applyBorder="1" applyAlignment="1">
      <alignment horizontal="left" vertical="top" wrapText="1"/>
    </xf>
    <xf numFmtId="0" fontId="25" fillId="12" borderId="30" xfId="0" applyFont="1" applyFill="1" applyBorder="1" applyAlignment="1">
      <alignment horizontal="left" vertical="top" wrapText="1"/>
    </xf>
    <xf numFmtId="0" fontId="25" fillId="12" borderId="21" xfId="0" applyFont="1" applyFill="1" applyBorder="1" applyAlignment="1">
      <alignment horizontal="left" vertical="top" wrapText="1"/>
    </xf>
    <xf numFmtId="0" fontId="25" fillId="12" borderId="86" xfId="0" applyFont="1" applyFill="1" applyBorder="1" applyAlignment="1">
      <alignment horizontal="center" vertical="top" wrapText="1"/>
    </xf>
    <xf numFmtId="0" fontId="25" fillId="12" borderId="84" xfId="0" applyFont="1" applyFill="1" applyBorder="1" applyAlignment="1">
      <alignment horizontal="center" vertical="top" wrapText="1"/>
    </xf>
    <xf numFmtId="0" fontId="25" fillId="12" borderId="8" xfId="0" applyFont="1" applyFill="1" applyBorder="1" applyAlignment="1">
      <alignment horizontal="center" vertical="top" wrapText="1"/>
    </xf>
    <xf numFmtId="0" fontId="25" fillId="12" borderId="9" xfId="0" applyFont="1" applyFill="1" applyBorder="1" applyAlignment="1">
      <alignment horizontal="center" vertical="top" wrapText="1"/>
    </xf>
    <xf numFmtId="0" fontId="25" fillId="12" borderId="10" xfId="0" applyFont="1" applyFill="1" applyBorder="1" applyAlignment="1">
      <alignment horizontal="center" vertical="top" wrapText="1"/>
    </xf>
    <xf numFmtId="0" fontId="25" fillId="12" borderId="29" xfId="0" applyFont="1" applyFill="1" applyBorder="1" applyAlignment="1">
      <alignment horizontal="center" vertical="top" wrapText="1"/>
    </xf>
    <xf numFmtId="0" fontId="25" fillId="12" borderId="21" xfId="0" applyFont="1" applyFill="1" applyBorder="1" applyAlignment="1">
      <alignment horizontal="center" vertical="top" wrapText="1"/>
    </xf>
    <xf numFmtId="0" fontId="71" fillId="2" borderId="16" xfId="0" applyFont="1" applyFill="1" applyBorder="1" applyAlignment="1">
      <alignment horizontal="center" vertical="top" wrapText="1"/>
    </xf>
    <xf numFmtId="0" fontId="71" fillId="2" borderId="46" xfId="0" applyFont="1" applyFill="1" applyBorder="1" applyAlignment="1">
      <alignment horizontal="center" vertical="top" wrapText="1"/>
    </xf>
    <xf numFmtId="0" fontId="71" fillId="2" borderId="27" xfId="0" applyFont="1" applyFill="1" applyBorder="1" applyAlignment="1">
      <alignment horizontal="center" vertical="top" wrapText="1"/>
    </xf>
    <xf numFmtId="0" fontId="71" fillId="2" borderId="53" xfId="0" applyFont="1" applyFill="1" applyBorder="1" applyAlignment="1">
      <alignment horizontal="center" vertical="top" wrapText="1"/>
    </xf>
    <xf numFmtId="0" fontId="72" fillId="4" borderId="38" xfId="54" applyFont="1" applyFill="1" applyBorder="1" applyAlignment="1">
      <alignment horizontal="center" vertical="top" wrapText="1"/>
    </xf>
    <xf numFmtId="0" fontId="72" fillId="4" borderId="41" xfId="54" applyFont="1" applyFill="1" applyBorder="1" applyAlignment="1">
      <alignment horizontal="center" vertical="top" wrapText="1"/>
    </xf>
    <xf numFmtId="0" fontId="31" fillId="0" borderId="27" xfId="0" applyFont="1" applyBorder="1" applyAlignment="1">
      <alignment horizontal="center" vertical="top" wrapText="1"/>
    </xf>
    <xf numFmtId="0" fontId="31" fillId="0" borderId="34" xfId="0" applyFont="1" applyBorder="1" applyAlignment="1">
      <alignment horizontal="center" vertical="top" wrapText="1"/>
    </xf>
    <xf numFmtId="0" fontId="31" fillId="2" borderId="35" xfId="0" applyFont="1" applyFill="1" applyBorder="1" applyAlignment="1">
      <alignment horizontal="center" vertical="top" wrapText="1"/>
    </xf>
    <xf numFmtId="0" fontId="75" fillId="12" borderId="65" xfId="0" applyFont="1" applyFill="1" applyBorder="1" applyAlignment="1">
      <alignment horizontal="center" vertical="top" wrapText="1"/>
    </xf>
    <xf numFmtId="0" fontId="75" fillId="12" borderId="4" xfId="0" applyFont="1" applyFill="1" applyBorder="1" applyAlignment="1">
      <alignment horizontal="center" vertical="top" wrapText="1"/>
    </xf>
    <xf numFmtId="0" fontId="75" fillId="12" borderId="26" xfId="0" applyFont="1" applyFill="1" applyBorder="1" applyAlignment="1">
      <alignment horizontal="center" vertical="top" wrapText="1"/>
    </xf>
    <xf numFmtId="0" fontId="75" fillId="12" borderId="55" xfId="0" applyFont="1" applyFill="1" applyBorder="1" applyAlignment="1">
      <alignment horizontal="center" vertical="top" wrapText="1"/>
    </xf>
    <xf numFmtId="0" fontId="71" fillId="0" borderId="31" xfId="0" applyFont="1" applyBorder="1" applyAlignment="1">
      <alignment horizontal="center" vertical="top" wrapText="1"/>
    </xf>
    <xf numFmtId="0" fontId="71" fillId="0" borderId="69" xfId="0" applyFont="1" applyBorder="1" applyAlignment="1">
      <alignment horizontal="center" vertical="top" wrapText="1"/>
    </xf>
    <xf numFmtId="0" fontId="75" fillId="12" borderId="13" xfId="0" applyFont="1" applyFill="1" applyBorder="1" applyAlignment="1">
      <alignment horizontal="center" vertical="top" wrapText="1"/>
    </xf>
    <xf numFmtId="0" fontId="75" fillId="12" borderId="14" xfId="0" applyFont="1" applyFill="1" applyBorder="1" applyAlignment="1">
      <alignment horizontal="center" vertical="top" wrapText="1"/>
    </xf>
    <xf numFmtId="0" fontId="75" fillId="12" borderId="15" xfId="0" applyFont="1" applyFill="1" applyBorder="1" applyAlignment="1">
      <alignment horizontal="center" vertical="top" wrapText="1"/>
    </xf>
    <xf numFmtId="0" fontId="31" fillId="0" borderId="13" xfId="0" applyFont="1" applyBorder="1" applyAlignment="1">
      <alignment horizontal="center" vertical="top" wrapText="1"/>
    </xf>
    <xf numFmtId="0" fontId="31" fillId="0" borderId="14" xfId="0" applyFont="1" applyBorder="1" applyAlignment="1">
      <alignment horizontal="center" vertical="top" wrapText="1"/>
    </xf>
    <xf numFmtId="0" fontId="31" fillId="2" borderId="14" xfId="0" applyFont="1" applyFill="1" applyBorder="1" applyAlignment="1">
      <alignment horizontal="center" vertical="top" wrapText="1"/>
    </xf>
    <xf numFmtId="0" fontId="31" fillId="2" borderId="15" xfId="0" applyFont="1" applyFill="1" applyBorder="1" applyAlignment="1">
      <alignment horizontal="center" vertical="top" wrapText="1"/>
    </xf>
    <xf numFmtId="0" fontId="31" fillId="0" borderId="16" xfId="0" applyFont="1" applyBorder="1" applyAlignment="1">
      <alignment horizontal="center" vertical="top" wrapText="1"/>
    </xf>
    <xf numFmtId="0" fontId="31" fillId="0" borderId="1" xfId="0" applyFont="1" applyBorder="1" applyAlignment="1">
      <alignment horizontal="center" vertical="top" wrapText="1"/>
    </xf>
    <xf numFmtId="0" fontId="31" fillId="2" borderId="17" xfId="0" applyFont="1" applyFill="1" applyBorder="1" applyAlignment="1">
      <alignment horizontal="center" vertical="top" wrapText="1"/>
    </xf>
    <xf numFmtId="0" fontId="71" fillId="2" borderId="34" xfId="0" applyFont="1" applyFill="1" applyBorder="1" applyAlignment="1">
      <alignment horizontal="center" vertical="top" wrapText="1"/>
    </xf>
    <xf numFmtId="0" fontId="71" fillId="0" borderId="27" xfId="0" applyFont="1" applyBorder="1" applyAlignment="1">
      <alignment horizontal="center" vertical="top" wrapText="1"/>
    </xf>
    <xf numFmtId="0" fontId="71" fillId="0" borderId="34" xfId="0" applyFont="1" applyBorder="1" applyAlignment="1">
      <alignment horizontal="center" vertical="top" wrapText="1"/>
    </xf>
    <xf numFmtId="9" fontId="71" fillId="0" borderId="34" xfId="4" applyFont="1" applyBorder="1" applyAlignment="1">
      <alignment horizontal="center" vertical="top" wrapText="1"/>
    </xf>
    <xf numFmtId="9" fontId="71" fillId="0" borderId="35" xfId="4" applyFont="1" applyBorder="1" applyAlignment="1">
      <alignment horizontal="center" vertical="top" wrapText="1"/>
    </xf>
    <xf numFmtId="0" fontId="104" fillId="4" borderId="8" xfId="0" applyFont="1" applyFill="1" applyBorder="1" applyAlignment="1">
      <alignment horizontal="center" vertical="top" wrapText="1"/>
    </xf>
    <xf numFmtId="0" fontId="104" fillId="4" borderId="9" xfId="0" applyFont="1" applyFill="1" applyBorder="1" applyAlignment="1">
      <alignment horizontal="center" vertical="top" wrapText="1"/>
    </xf>
    <xf numFmtId="0" fontId="104" fillId="4" borderId="10" xfId="0" applyFont="1" applyFill="1" applyBorder="1" applyAlignment="1">
      <alignment horizontal="center" vertical="top" wrapText="1"/>
    </xf>
    <xf numFmtId="0" fontId="71" fillId="2" borderId="1" xfId="0" applyFont="1" applyFill="1" applyBorder="1" applyAlignment="1">
      <alignment horizontal="center" vertical="top" wrapText="1"/>
    </xf>
    <xf numFmtId="0" fontId="71" fillId="0" borderId="16" xfId="0" applyFont="1" applyBorder="1" applyAlignment="1">
      <alignment horizontal="center" vertical="top" wrapText="1"/>
    </xf>
    <xf numFmtId="0" fontId="71" fillId="0" borderId="1" xfId="0" applyFont="1" applyBorder="1" applyAlignment="1">
      <alignment horizontal="center" vertical="top" wrapText="1"/>
    </xf>
    <xf numFmtId="9" fontId="71" fillId="0" borderId="1" xfId="4" applyFont="1" applyBorder="1" applyAlignment="1">
      <alignment horizontal="center" vertical="top" wrapText="1"/>
    </xf>
    <xf numFmtId="9" fontId="71" fillId="0" borderId="17" xfId="4" applyFont="1" applyBorder="1" applyAlignment="1">
      <alignment horizontal="center" vertical="top" wrapText="1"/>
    </xf>
    <xf numFmtId="0" fontId="72" fillId="4" borderId="16" xfId="0" applyFont="1" applyFill="1" applyBorder="1" applyAlignment="1">
      <alignment horizontal="center" vertical="top" wrapText="1"/>
    </xf>
    <xf numFmtId="0" fontId="75" fillId="0" borderId="1" xfId="0" applyFont="1" applyBorder="1" applyAlignment="1">
      <alignment horizontal="center" vertical="top" wrapText="1"/>
    </xf>
    <xf numFmtId="0" fontId="75" fillId="4" borderId="8" xfId="0" applyFont="1" applyFill="1" applyBorder="1" applyAlignment="1">
      <alignment horizontal="center" vertical="top" wrapText="1"/>
    </xf>
    <xf numFmtId="0" fontId="75" fillId="4" borderId="10" xfId="0" applyFont="1" applyFill="1" applyBorder="1" applyAlignment="1">
      <alignment horizontal="center" vertical="top" wrapText="1"/>
    </xf>
    <xf numFmtId="0" fontId="75" fillId="4" borderId="52" xfId="0" applyFont="1" applyFill="1" applyBorder="1" applyAlignment="1">
      <alignment horizontal="center" vertical="top" wrapText="1"/>
    </xf>
    <xf numFmtId="0" fontId="75" fillId="4" borderId="87" xfId="0" applyFont="1" applyFill="1" applyBorder="1" applyAlignment="1">
      <alignment horizontal="center" vertical="top" wrapText="1"/>
    </xf>
    <xf numFmtId="0" fontId="71" fillId="0" borderId="13" xfId="0" applyFont="1" applyBorder="1" applyAlignment="1">
      <alignment horizontal="center" vertical="top" wrapText="1"/>
    </xf>
    <xf numFmtId="0" fontId="71" fillId="0" borderId="14" xfId="0" applyFont="1" applyBorder="1" applyAlignment="1">
      <alignment horizontal="center" vertical="top" wrapText="1"/>
    </xf>
    <xf numFmtId="9" fontId="71" fillId="0" borderId="14" xfId="4" applyFont="1" applyBorder="1" applyAlignment="1">
      <alignment horizontal="center" vertical="top" wrapText="1"/>
    </xf>
    <xf numFmtId="9" fontId="71" fillId="0" borderId="15" xfId="4" applyFont="1" applyBorder="1" applyAlignment="1">
      <alignment horizontal="center" vertical="top" wrapText="1"/>
    </xf>
    <xf numFmtId="0" fontId="70" fillId="2" borderId="13" xfId="0" applyFont="1" applyFill="1" applyBorder="1" applyAlignment="1">
      <alignment horizontal="left" vertical="top" wrapText="1"/>
    </xf>
    <xf numFmtId="0" fontId="70" fillId="2" borderId="14" xfId="0" applyFont="1" applyFill="1" applyBorder="1" applyAlignment="1">
      <alignment horizontal="left" vertical="top" wrapText="1"/>
    </xf>
    <xf numFmtId="0" fontId="70" fillId="2" borderId="45" xfId="0" applyFont="1" applyFill="1" applyBorder="1" applyAlignment="1">
      <alignment horizontal="left" vertical="top" wrapText="1"/>
    </xf>
    <xf numFmtId="0" fontId="70" fillId="2" borderId="15" xfId="0" applyFont="1" applyFill="1" applyBorder="1" applyAlignment="1">
      <alignment horizontal="left" vertical="top" wrapText="1"/>
    </xf>
    <xf numFmtId="0" fontId="25" fillId="12" borderId="9" xfId="0" applyFont="1" applyFill="1" applyBorder="1" applyAlignment="1">
      <alignment horizontal="left" vertical="top" wrapText="1"/>
    </xf>
    <xf numFmtId="0" fontId="25" fillId="12" borderId="10" xfId="0" applyFont="1" applyFill="1" applyBorder="1" applyAlignment="1">
      <alignment horizontal="left" vertical="top" wrapText="1"/>
    </xf>
    <xf numFmtId="0" fontId="25" fillId="12" borderId="13" xfId="0" applyFont="1" applyFill="1" applyBorder="1" applyAlignment="1">
      <alignment horizontal="center" vertical="top" wrapText="1"/>
    </xf>
    <xf numFmtId="0" fontId="25" fillId="12" borderId="49" xfId="0" applyFont="1" applyFill="1" applyBorder="1" applyAlignment="1">
      <alignment horizontal="center" vertical="top" wrapText="1"/>
    </xf>
    <xf numFmtId="0" fontId="25" fillId="12" borderId="15" xfId="0" applyFont="1" applyFill="1" applyBorder="1" applyAlignment="1">
      <alignment horizontal="center" vertical="top" wrapText="1"/>
    </xf>
    <xf numFmtId="0" fontId="25" fillId="12" borderId="37" xfId="0" applyFont="1" applyFill="1" applyBorder="1" applyAlignment="1">
      <alignment horizontal="center" vertical="top" wrapText="1"/>
    </xf>
    <xf numFmtId="0" fontId="31" fillId="0" borderId="49" xfId="0" applyFont="1" applyBorder="1" applyAlignment="1">
      <alignment horizontal="center" vertical="top" wrapText="1"/>
    </xf>
    <xf numFmtId="0" fontId="31" fillId="0" borderId="54" xfId="0" applyFont="1" applyBorder="1" applyAlignment="1">
      <alignment horizontal="center" vertical="top" wrapText="1"/>
    </xf>
    <xf numFmtId="0" fontId="72" fillId="2" borderId="29" xfId="0" applyFont="1" applyFill="1" applyBorder="1" applyAlignment="1">
      <alignment horizontal="left" vertical="top" wrapText="1"/>
    </xf>
    <xf numFmtId="0" fontId="72" fillId="2" borderId="30" xfId="0" applyFont="1" applyFill="1" applyBorder="1" applyAlignment="1">
      <alignment horizontal="left" vertical="top" wrapText="1"/>
    </xf>
    <xf numFmtId="0" fontId="72" fillId="2" borderId="21" xfId="0" applyFont="1" applyFill="1" applyBorder="1" applyAlignment="1">
      <alignment horizontal="left" vertical="top" wrapText="1"/>
    </xf>
    <xf numFmtId="0" fontId="25" fillId="12" borderId="83" xfId="0" applyFont="1" applyFill="1" applyBorder="1" applyAlignment="1">
      <alignment horizontal="center" vertical="top" wrapText="1"/>
    </xf>
    <xf numFmtId="0" fontId="75" fillId="12" borderId="86" xfId="0" applyFont="1" applyFill="1" applyBorder="1" applyAlignment="1">
      <alignment horizontal="center" vertical="top" wrapText="1"/>
    </xf>
    <xf numFmtId="0" fontId="75" fillId="12" borderId="83" xfId="0" applyFont="1" applyFill="1" applyBorder="1" applyAlignment="1">
      <alignment horizontal="center" vertical="top" wrapText="1"/>
    </xf>
    <xf numFmtId="0" fontId="75" fillId="12" borderId="84" xfId="0" applyFont="1" applyFill="1" applyBorder="1" applyAlignment="1">
      <alignment horizontal="center" vertical="top" wrapText="1"/>
    </xf>
    <xf numFmtId="0" fontId="104" fillId="4" borderId="89" xfId="0" applyFont="1" applyFill="1" applyBorder="1" applyAlignment="1">
      <alignment horizontal="center" vertical="top" wrapText="1"/>
    </xf>
    <xf numFmtId="0" fontId="104" fillId="4" borderId="90" xfId="0" applyFont="1" applyFill="1" applyBorder="1" applyAlignment="1">
      <alignment horizontal="center" vertical="top" wrapText="1"/>
    </xf>
    <xf numFmtId="0" fontId="104" fillId="4" borderId="68" xfId="0" applyFont="1" applyFill="1" applyBorder="1" applyAlignment="1">
      <alignment horizontal="center" vertical="top" wrapText="1"/>
    </xf>
    <xf numFmtId="0" fontId="104" fillId="4" borderId="22" xfId="0" applyFont="1" applyFill="1" applyBorder="1" applyAlignment="1">
      <alignment horizontal="center" vertical="top" wrapText="1"/>
    </xf>
    <xf numFmtId="0" fontId="104" fillId="4" borderId="0" xfId="0" applyFont="1" applyFill="1" applyAlignment="1">
      <alignment horizontal="center" vertical="top" wrapText="1"/>
    </xf>
    <xf numFmtId="0" fontId="104" fillId="4" borderId="23" xfId="0" applyFont="1" applyFill="1" applyBorder="1" applyAlignment="1">
      <alignment horizontal="center" vertical="top" wrapText="1"/>
    </xf>
    <xf numFmtId="0" fontId="71" fillId="2" borderId="38" xfId="0" applyFont="1" applyFill="1" applyBorder="1" applyAlignment="1">
      <alignment horizontal="center" vertical="top" wrapText="1"/>
    </xf>
    <xf numFmtId="0" fontId="71" fillId="2" borderId="41" xfId="0" applyFont="1" applyFill="1" applyBorder="1" applyAlignment="1">
      <alignment horizontal="center" vertical="top" wrapText="1"/>
    </xf>
    <xf numFmtId="0" fontId="71" fillId="2" borderId="65" xfId="0" applyFont="1" applyFill="1" applyBorder="1" applyAlignment="1">
      <alignment horizontal="center" vertical="top" wrapText="1"/>
    </xf>
    <xf numFmtId="0" fontId="71" fillId="2" borderId="64" xfId="0" applyFont="1" applyFill="1" applyBorder="1" applyAlignment="1">
      <alignment horizontal="center" vertical="top" wrapText="1"/>
    </xf>
    <xf numFmtId="0" fontId="72" fillId="2" borderId="13" xfId="0" applyFont="1" applyFill="1" applyBorder="1" applyAlignment="1">
      <alignment horizontal="left" vertical="top" wrapText="1"/>
    </xf>
    <xf numFmtId="0" fontId="72" fillId="2" borderId="14" xfId="0" applyFont="1" applyFill="1" applyBorder="1" applyAlignment="1">
      <alignment horizontal="left" vertical="top" wrapText="1"/>
    </xf>
    <xf numFmtId="0" fontId="72" fillId="2" borderId="45" xfId="0" applyFont="1" applyFill="1" applyBorder="1" applyAlignment="1">
      <alignment horizontal="left" vertical="top" wrapText="1"/>
    </xf>
    <xf numFmtId="0" fontId="72" fillId="2" borderId="15" xfId="0" applyFont="1" applyFill="1" applyBorder="1" applyAlignment="1">
      <alignment horizontal="left" vertical="top" wrapText="1"/>
    </xf>
    <xf numFmtId="0" fontId="75" fillId="12" borderId="29" xfId="0" applyFont="1" applyFill="1" applyBorder="1" applyAlignment="1">
      <alignment horizontal="left" vertical="top" wrapText="1"/>
    </xf>
    <xf numFmtId="0" fontId="75" fillId="12" borderId="30" xfId="0" applyFont="1" applyFill="1" applyBorder="1" applyAlignment="1">
      <alignment horizontal="left" vertical="top" wrapText="1"/>
    </xf>
    <xf numFmtId="0" fontId="75" fillId="12" borderId="21" xfId="0" applyFont="1" applyFill="1" applyBorder="1" applyAlignment="1">
      <alignment horizontal="left" vertical="top" wrapText="1"/>
    </xf>
    <xf numFmtId="0" fontId="75" fillId="12" borderId="57" xfId="0" applyFont="1" applyFill="1" applyBorder="1" applyAlignment="1">
      <alignment horizontal="center" vertical="top" wrapText="1"/>
    </xf>
    <xf numFmtId="0" fontId="75" fillId="12" borderId="30" xfId="0" applyFont="1" applyFill="1" applyBorder="1" applyAlignment="1">
      <alignment horizontal="center" vertical="top" wrapText="1"/>
    </xf>
    <xf numFmtId="0" fontId="75" fillId="12" borderId="59" xfId="0" applyFont="1" applyFill="1" applyBorder="1" applyAlignment="1">
      <alignment horizontal="center" vertical="top" wrapText="1"/>
    </xf>
    <xf numFmtId="0" fontId="75" fillId="12" borderId="29" xfId="0" applyFont="1" applyFill="1" applyBorder="1" applyAlignment="1">
      <alignment horizontal="center" vertical="top" wrapText="1"/>
    </xf>
    <xf numFmtId="0" fontId="71" fillId="0" borderId="30" xfId="0" applyFont="1" applyBorder="1" applyAlignment="1">
      <alignment horizontal="center" vertical="top" wrapText="1"/>
    </xf>
    <xf numFmtId="0" fontId="71" fillId="0" borderId="21" xfId="0" applyFont="1" applyBorder="1" applyAlignment="1">
      <alignment horizontal="center" vertical="top" wrapText="1"/>
    </xf>
    <xf numFmtId="0" fontId="75" fillId="12" borderId="21" xfId="0" applyFont="1" applyFill="1" applyBorder="1" applyAlignment="1">
      <alignment horizontal="center" vertical="top" wrapText="1"/>
    </xf>
    <xf numFmtId="0" fontId="72" fillId="4" borderId="57" xfId="0" applyFont="1" applyFill="1" applyBorder="1" applyAlignment="1">
      <alignment horizontal="center" vertical="top" wrapText="1"/>
    </xf>
    <xf numFmtId="0" fontId="75" fillId="0" borderId="58" xfId="0" applyFont="1" applyBorder="1" applyAlignment="1">
      <alignment horizontal="center" vertical="top" wrapText="1"/>
    </xf>
    <xf numFmtId="0" fontId="75" fillId="4" borderId="9" xfId="0" applyFont="1" applyFill="1" applyBorder="1" applyAlignment="1">
      <alignment horizontal="center" vertical="top" wrapText="1"/>
    </xf>
    <xf numFmtId="0" fontId="31" fillId="2" borderId="66" xfId="0" applyFont="1" applyFill="1" applyBorder="1" applyAlignment="1">
      <alignment horizontal="left" vertical="top" wrapText="1"/>
    </xf>
    <xf numFmtId="0" fontId="31" fillId="2" borderId="36" xfId="0" applyFont="1" applyFill="1" applyBorder="1" applyAlignment="1">
      <alignment horizontal="left" vertical="top" wrapText="1"/>
    </xf>
    <xf numFmtId="0" fontId="75" fillId="0" borderId="0" xfId="0" applyFont="1" applyAlignment="1">
      <alignment horizontal="left" vertical="top" wrapText="1"/>
    </xf>
    <xf numFmtId="0" fontId="75" fillId="12" borderId="8" xfId="0" applyFont="1" applyFill="1" applyBorder="1" applyAlignment="1">
      <alignment horizontal="center" vertical="center" wrapText="1"/>
    </xf>
    <xf numFmtId="0" fontId="75" fillId="12" borderId="9" xfId="0" applyFont="1" applyFill="1" applyBorder="1" applyAlignment="1">
      <alignment horizontal="center" vertical="center" wrapText="1"/>
    </xf>
    <xf numFmtId="0" fontId="79" fillId="0" borderId="0" xfId="0" applyFont="1" applyAlignment="1">
      <alignment horizontal="center"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31" fillId="2" borderId="68" xfId="0" applyFont="1" applyFill="1" applyBorder="1" applyAlignment="1">
      <alignment horizontal="left" vertical="top" wrapText="1"/>
    </xf>
    <xf numFmtId="0" fontId="31" fillId="2" borderId="90"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7" xfId="0" applyFont="1" applyFill="1" applyBorder="1" applyAlignment="1">
      <alignment horizontal="left" vertical="top" wrapText="1"/>
    </xf>
    <xf numFmtId="0" fontId="25" fillId="0" borderId="38" xfId="0" applyFont="1" applyBorder="1" applyAlignment="1">
      <alignment horizontal="right" vertical="top" wrapText="1"/>
    </xf>
    <xf numFmtId="0" fontId="25" fillId="0" borderId="41" xfId="0" applyFont="1" applyBorder="1" applyAlignment="1">
      <alignment horizontal="right" vertical="top" wrapText="1"/>
    </xf>
    <xf numFmtId="0" fontId="31" fillId="2" borderId="46" xfId="0" applyFont="1" applyFill="1" applyBorder="1" applyAlignment="1">
      <alignment horizontal="center" vertical="top" wrapText="1"/>
    </xf>
    <xf numFmtId="0" fontId="33" fillId="0" borderId="0" xfId="0" applyFont="1" applyAlignment="1">
      <alignment horizontal="center" wrapText="1"/>
    </xf>
    <xf numFmtId="0" fontId="33" fillId="0" borderId="11" xfId="0" applyFont="1" applyBorder="1" applyAlignment="1">
      <alignment horizontal="center" wrapText="1"/>
    </xf>
    <xf numFmtId="0" fontId="59" fillId="0" borderId="0" xfId="0" applyFont="1" applyAlignment="1">
      <alignment wrapText="1"/>
    </xf>
    <xf numFmtId="0" fontId="24" fillId="11" borderId="29" xfId="0" applyFont="1" applyFill="1" applyBorder="1" applyAlignment="1">
      <alignment horizontal="left" wrapText="1"/>
    </xf>
    <xf numFmtId="0" fontId="24" fillId="11" borderId="30" xfId="0" applyFont="1" applyFill="1" applyBorder="1" applyAlignment="1">
      <alignment horizontal="left" wrapText="1"/>
    </xf>
    <xf numFmtId="0" fontId="24" fillId="11" borderId="21" xfId="0" applyFont="1" applyFill="1" applyBorder="1" applyAlignment="1">
      <alignment horizontal="left" wrapText="1"/>
    </xf>
    <xf numFmtId="0" fontId="117" fillId="12" borderId="24" xfId="0" applyFont="1" applyFill="1" applyBorder="1" applyAlignment="1">
      <alignment horizontal="center" wrapText="1"/>
    </xf>
    <xf numFmtId="0" fontId="28" fillId="0" borderId="11" xfId="0" applyFont="1" applyBorder="1" applyAlignment="1">
      <alignment wrapText="1"/>
    </xf>
    <xf numFmtId="0" fontId="28" fillId="0" borderId="25" xfId="0" applyFont="1" applyBorder="1" applyAlignment="1">
      <alignment wrapText="1"/>
    </xf>
    <xf numFmtId="0" fontId="117" fillId="12" borderId="29" xfId="0" applyFont="1" applyFill="1" applyBorder="1" applyAlignment="1">
      <alignment horizontal="center" wrapText="1"/>
    </xf>
    <xf numFmtId="0" fontId="117" fillId="12" borderId="30" xfId="0" applyFont="1" applyFill="1" applyBorder="1" applyAlignment="1">
      <alignment horizontal="center" wrapText="1"/>
    </xf>
    <xf numFmtId="0" fontId="117" fillId="12" borderId="21" xfId="0" applyFont="1" applyFill="1" applyBorder="1" applyAlignment="1">
      <alignment horizontal="center" wrapText="1"/>
    </xf>
    <xf numFmtId="0" fontId="97" fillId="4" borderId="5" xfId="0" applyFont="1" applyFill="1" applyBorder="1" applyAlignment="1">
      <alignment horizontal="center" vertical="center" wrapText="1"/>
    </xf>
    <xf numFmtId="0" fontId="97" fillId="4" borderId="7" xfId="0" applyFont="1" applyFill="1" applyBorder="1" applyAlignment="1">
      <alignment horizontal="center" vertical="center" wrapText="1"/>
    </xf>
    <xf numFmtId="0" fontId="31" fillId="2" borderId="16" xfId="0" applyFont="1" applyFill="1" applyBorder="1" applyAlignment="1">
      <alignment horizontal="left" vertical="top" wrapText="1"/>
    </xf>
    <xf numFmtId="0" fontId="115" fillId="0" borderId="69" xfId="0" applyFont="1" applyBorder="1" applyAlignment="1">
      <alignment horizontal="left" vertical="center" wrapText="1"/>
    </xf>
    <xf numFmtId="0" fontId="115" fillId="0" borderId="0" xfId="0" applyFont="1" applyAlignment="1">
      <alignment horizontal="left" vertical="center" wrapText="1"/>
    </xf>
    <xf numFmtId="0" fontId="115" fillId="0" borderId="23" xfId="0" applyFont="1" applyBorder="1" applyAlignment="1">
      <alignment horizontal="left" vertical="center" wrapText="1"/>
    </xf>
    <xf numFmtId="0" fontId="115" fillId="0" borderId="22" xfId="0" applyFont="1" applyBorder="1" applyAlignment="1">
      <alignment horizontal="left" vertical="top" wrapText="1"/>
    </xf>
    <xf numFmtId="0" fontId="115" fillId="0" borderId="0" xfId="0" applyFont="1" applyAlignment="1">
      <alignment horizontal="left" vertical="top" wrapText="1"/>
    </xf>
    <xf numFmtId="0" fontId="115" fillId="0" borderId="23" xfId="0" applyFont="1" applyBorder="1" applyAlignment="1">
      <alignment horizontal="left" vertical="top" wrapText="1"/>
    </xf>
    <xf numFmtId="0" fontId="37" fillId="0" borderId="46" xfId="0" applyFont="1" applyBorder="1" applyAlignment="1">
      <alignment horizontal="left" vertical="top" wrapText="1"/>
    </xf>
    <xf numFmtId="0" fontId="37" fillId="0" borderId="12" xfId="0" applyFont="1" applyBorder="1" applyAlignment="1">
      <alignment horizontal="left" vertical="top" wrapText="1"/>
    </xf>
    <xf numFmtId="0" fontId="37" fillId="0" borderId="41" xfId="0" applyFont="1" applyBorder="1" applyAlignment="1">
      <alignment horizontal="left" vertical="top" wrapText="1"/>
    </xf>
    <xf numFmtId="44" fontId="28" fillId="0" borderId="9" xfId="6" applyFont="1" applyFill="1" applyBorder="1" applyAlignment="1" applyProtection="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31" fillId="2" borderId="38" xfId="0" applyFont="1" applyFill="1" applyBorder="1" applyAlignment="1">
      <alignment horizontal="left" vertical="top" wrapText="1"/>
    </xf>
    <xf numFmtId="0" fontId="31" fillId="2" borderId="12" xfId="0" applyFont="1" applyFill="1" applyBorder="1" applyAlignment="1">
      <alignment horizontal="left" vertical="top" wrapText="1"/>
    </xf>
    <xf numFmtId="0" fontId="31" fillId="2" borderId="41" xfId="0" applyFont="1" applyFill="1" applyBorder="1" applyAlignment="1">
      <alignment horizontal="left" vertical="top" wrapText="1"/>
    </xf>
    <xf numFmtId="0" fontId="31" fillId="2" borderId="27" xfId="0" applyFont="1" applyFill="1" applyBorder="1" applyAlignment="1">
      <alignment horizontal="left" vertical="top" wrapText="1"/>
    </xf>
    <xf numFmtId="0" fontId="31" fillId="2" borderId="34" xfId="0" applyFont="1" applyFill="1" applyBorder="1" applyAlignment="1">
      <alignment horizontal="left" vertical="top" wrapText="1"/>
    </xf>
    <xf numFmtId="0" fontId="31" fillId="2" borderId="62" xfId="0" applyFont="1" applyFill="1" applyBorder="1" applyAlignment="1">
      <alignment horizontal="left" vertical="top" wrapText="1"/>
    </xf>
    <xf numFmtId="0" fontId="31" fillId="2" borderId="51" xfId="0" applyFont="1" applyFill="1" applyBorder="1" applyAlignment="1">
      <alignment horizontal="left" vertical="top" wrapText="1"/>
    </xf>
    <xf numFmtId="0" fontId="31" fillId="2" borderId="42" xfId="0" applyFont="1" applyFill="1" applyBorder="1" applyAlignment="1">
      <alignment horizontal="left" vertical="top" wrapText="1"/>
    </xf>
    <xf numFmtId="0" fontId="33" fillId="0" borderId="0" xfId="0" applyFont="1" applyAlignment="1">
      <alignment horizontal="right"/>
    </xf>
    <xf numFmtId="44" fontId="34" fillId="4" borderId="8" xfId="6" applyFont="1" applyFill="1" applyBorder="1" applyAlignment="1" applyProtection="1">
      <alignment horizontal="left" vertical="center" wrapText="1"/>
      <protection locked="0"/>
    </xf>
    <xf numFmtId="0" fontId="34" fillId="4" borderId="9" xfId="0" applyFont="1" applyFill="1" applyBorder="1" applyAlignment="1" applyProtection="1">
      <alignment vertical="center" wrapText="1"/>
      <protection locked="0"/>
    </xf>
    <xf numFmtId="0" fontId="34" fillId="4" borderId="10" xfId="0" applyFont="1" applyFill="1" applyBorder="1" applyAlignment="1" applyProtection="1">
      <alignment vertical="center" wrapText="1"/>
      <protection locked="0"/>
    </xf>
    <xf numFmtId="0" fontId="34" fillId="4" borderId="22" xfId="0" applyFont="1" applyFill="1" applyBorder="1" applyAlignment="1" applyProtection="1">
      <alignment vertical="center" wrapText="1"/>
      <protection locked="0"/>
    </xf>
    <xf numFmtId="0" fontId="34" fillId="4" borderId="0" xfId="0" applyFont="1" applyFill="1" applyAlignment="1" applyProtection="1">
      <alignment vertical="center" wrapText="1"/>
      <protection locked="0"/>
    </xf>
    <xf numFmtId="0" fontId="34" fillId="4" borderId="23" xfId="0" applyFont="1" applyFill="1" applyBorder="1" applyAlignment="1" applyProtection="1">
      <alignment vertical="center" wrapText="1"/>
      <protection locked="0"/>
    </xf>
    <xf numFmtId="0" fontId="34" fillId="4" borderId="24" xfId="0" applyFont="1" applyFill="1" applyBorder="1" applyAlignment="1" applyProtection="1">
      <alignment vertical="center" wrapText="1"/>
      <protection locked="0"/>
    </xf>
    <xf numFmtId="0" fontId="34" fillId="4" borderId="11" xfId="0" applyFont="1" applyFill="1" applyBorder="1" applyAlignment="1" applyProtection="1">
      <alignment vertical="center" wrapText="1"/>
      <protection locked="0"/>
    </xf>
    <xf numFmtId="0" fontId="34" fillId="4" borderId="25" xfId="0" applyFont="1" applyFill="1" applyBorder="1" applyAlignment="1" applyProtection="1">
      <alignment vertical="center" wrapText="1"/>
      <protection locked="0"/>
    </xf>
    <xf numFmtId="0" fontId="33" fillId="0" borderId="11" xfId="0" applyFont="1" applyBorder="1" applyAlignment="1">
      <alignment horizontal="right"/>
    </xf>
    <xf numFmtId="0" fontId="58" fillId="0" borderId="0" xfId="0" applyFont="1" applyAlignment="1">
      <alignment horizontal="right" wrapText="1"/>
    </xf>
    <xf numFmtId="0" fontId="0" fillId="0" borderId="0" xfId="0" applyAlignment="1">
      <alignment horizontal="right" wrapText="1"/>
    </xf>
    <xf numFmtId="0" fontId="0" fillId="2" borderId="4" xfId="0" applyFill="1" applyBorder="1" applyAlignment="1" applyProtection="1">
      <alignment vertical="center" wrapText="1"/>
      <protection locked="0"/>
    </xf>
    <xf numFmtId="0" fontId="0" fillId="2" borderId="4" xfId="0" applyFill="1" applyBorder="1" applyAlignment="1" applyProtection="1">
      <alignment wrapText="1"/>
      <protection locked="0"/>
    </xf>
    <xf numFmtId="0" fontId="31" fillId="2" borderId="61" xfId="0" applyFont="1" applyFill="1" applyBorder="1" applyAlignment="1">
      <alignment horizontal="left" vertical="top" wrapText="1"/>
    </xf>
    <xf numFmtId="168" fontId="34" fillId="2" borderId="34" xfId="0" applyNumberFormat="1" applyFont="1" applyFill="1" applyBorder="1" applyAlignment="1" applyProtection="1">
      <alignment horizontal="left"/>
      <protection locked="0"/>
    </xf>
    <xf numFmtId="168" fontId="34" fillId="2" borderId="35" xfId="0" applyNumberFormat="1" applyFont="1" applyFill="1" applyBorder="1" applyAlignment="1" applyProtection="1">
      <alignment horizontal="left"/>
      <protection locked="0"/>
    </xf>
    <xf numFmtId="0" fontId="0" fillId="2" borderId="43" xfId="0" applyFill="1" applyBorder="1" applyAlignment="1" applyProtection="1">
      <alignment horizontal="center" vertical="center" wrapText="1"/>
      <protection locked="0"/>
    </xf>
    <xf numFmtId="0" fontId="0" fillId="2" borderId="33" xfId="0" applyFill="1" applyBorder="1" applyAlignment="1">
      <alignment horizontal="center" vertical="center" wrapText="1"/>
    </xf>
    <xf numFmtId="0" fontId="0" fillId="4" borderId="13" xfId="0" applyFill="1" applyBorder="1" applyAlignment="1" applyProtection="1">
      <alignment wrapText="1"/>
      <protection locked="0"/>
    </xf>
    <xf numFmtId="0" fontId="0" fillId="0" borderId="45" xfId="0" applyBorder="1" applyAlignment="1">
      <alignment wrapText="1"/>
    </xf>
    <xf numFmtId="0" fontId="0" fillId="0" borderId="27" xfId="0" applyBorder="1" applyAlignment="1">
      <alignment wrapText="1"/>
    </xf>
    <xf numFmtId="0" fontId="0" fillId="0" borderId="53" xfId="0" applyBorder="1" applyAlignment="1">
      <alignment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22" xfId="0" applyFont="1" applyBorder="1" applyAlignment="1">
      <alignment horizontal="left" vertical="top" wrapText="1"/>
    </xf>
    <xf numFmtId="0" fontId="25" fillId="0" borderId="0" xfId="0" applyFont="1" applyAlignment="1">
      <alignment horizontal="left" vertical="top" wrapText="1"/>
    </xf>
    <xf numFmtId="44" fontId="0" fillId="0" borderId="49" xfId="6" applyFont="1" applyFill="1" applyBorder="1" applyAlignment="1" applyProtection="1">
      <alignment horizontal="center" wrapText="1"/>
    </xf>
    <xf numFmtId="0" fontId="0" fillId="0" borderId="12" xfId="0" applyBorder="1" applyAlignment="1">
      <alignment horizontal="center" wrapText="1"/>
    </xf>
    <xf numFmtId="0" fontId="0" fillId="0" borderId="51" xfId="0" applyBorder="1" applyAlignment="1">
      <alignment horizontal="center" wrapText="1"/>
    </xf>
    <xf numFmtId="0" fontId="0" fillId="2" borderId="33" xfId="0" applyFill="1" applyBorder="1" applyAlignment="1" applyProtection="1">
      <alignment horizontal="center" vertical="center" wrapText="1"/>
      <protection locked="0"/>
    </xf>
    <xf numFmtId="0" fontId="0" fillId="4" borderId="13" xfId="0" applyFill="1" applyBorder="1" applyAlignment="1">
      <alignment horizontal="left" vertical="center" wrapText="1"/>
    </xf>
    <xf numFmtId="0" fontId="0" fillId="0" borderId="14" xfId="0" applyBorder="1" applyAlignment="1">
      <alignment horizontal="left" vertical="center" wrapText="1"/>
    </xf>
    <xf numFmtId="0" fontId="0" fillId="0" borderId="27" xfId="0" applyBorder="1" applyAlignment="1">
      <alignment horizontal="left" vertical="center" wrapText="1"/>
    </xf>
    <xf numFmtId="0" fontId="0" fillId="0" borderId="34" xfId="0" applyBorder="1" applyAlignment="1">
      <alignment horizontal="left" vertical="center" wrapText="1"/>
    </xf>
    <xf numFmtId="0" fontId="0" fillId="4" borderId="14" xfId="0" applyFill="1" applyBorder="1" applyAlignment="1">
      <alignment horizontal="right" vertical="center"/>
    </xf>
    <xf numFmtId="168" fontId="34" fillId="2" borderId="14" xfId="0" applyNumberFormat="1" applyFont="1" applyFill="1" applyBorder="1" applyAlignment="1" applyProtection="1">
      <alignment horizontal="left"/>
      <protection locked="0"/>
    </xf>
    <xf numFmtId="168" fontId="34" fillId="2" borderId="15" xfId="0" applyNumberFormat="1" applyFont="1" applyFill="1" applyBorder="1" applyAlignment="1" applyProtection="1">
      <alignment horizontal="left"/>
      <protection locked="0"/>
    </xf>
    <xf numFmtId="0" fontId="0" fillId="4" borderId="34" xfId="0" applyFill="1" applyBorder="1" applyAlignment="1">
      <alignment horizontal="right" vertical="center"/>
    </xf>
    <xf numFmtId="0" fontId="56" fillId="0" borderId="0" xfId="0" applyFont="1" applyAlignment="1">
      <alignment horizontal="left" wrapText="1"/>
    </xf>
    <xf numFmtId="0" fontId="56" fillId="0" borderId="0" xfId="0" applyFont="1" applyAlignment="1">
      <alignment horizontal="right" wrapText="1"/>
    </xf>
    <xf numFmtId="0" fontId="56" fillId="0" borderId="11" xfId="0" applyFont="1" applyBorder="1" applyAlignment="1">
      <alignment horizontal="left" wrapText="1"/>
    </xf>
    <xf numFmtId="0" fontId="34" fillId="0" borderId="4" xfId="0" applyFont="1" applyBorder="1" applyAlignment="1">
      <alignment horizontal="left" wrapText="1"/>
    </xf>
    <xf numFmtId="0" fontId="34" fillId="0" borderId="12" xfId="0" applyFont="1" applyBorder="1" applyAlignment="1">
      <alignment wrapText="1"/>
    </xf>
    <xf numFmtId="0" fontId="0" fillId="4" borderId="57" xfId="0" applyFill="1" applyBorder="1" applyAlignment="1">
      <alignment horizontal="left" vertical="top" wrapText="1"/>
    </xf>
    <xf numFmtId="0" fontId="0" fillId="4" borderId="58" xfId="0" applyFill="1" applyBorder="1" applyAlignment="1">
      <alignment horizontal="left" vertical="top" wrapText="1"/>
    </xf>
    <xf numFmtId="0" fontId="0" fillId="4" borderId="59" xfId="0" applyFill="1" applyBorder="1" applyAlignment="1">
      <alignment horizontal="left" vertical="top" wrapText="1"/>
    </xf>
    <xf numFmtId="0" fontId="32" fillId="0" borderId="12" xfId="0" applyFont="1" applyBorder="1" applyAlignment="1">
      <alignment vertical="center" wrapText="1"/>
    </xf>
    <xf numFmtId="166" fontId="32" fillId="0" borderId="4" xfId="0" applyNumberFormat="1" applyFont="1" applyBorder="1" applyAlignment="1">
      <alignment vertical="center" wrapText="1"/>
    </xf>
    <xf numFmtId="166" fontId="0" fillId="0" borderId="4" xfId="0" applyNumberFormat="1" applyBorder="1" applyAlignment="1">
      <alignment vertical="center" wrapText="1"/>
    </xf>
    <xf numFmtId="0" fontId="32" fillId="0" borderId="4" xfId="0" applyFont="1" applyBorder="1" applyAlignment="1">
      <alignment vertical="center" wrapText="1"/>
    </xf>
    <xf numFmtId="0" fontId="0" fillId="0" borderId="4" xfId="0" applyBorder="1" applyAlignment="1">
      <alignment vertical="center" wrapText="1"/>
    </xf>
    <xf numFmtId="0" fontId="62" fillId="0" borderId="47" xfId="0" applyFont="1" applyBorder="1" applyAlignment="1">
      <alignment horizontal="center" wrapText="1"/>
    </xf>
    <xf numFmtId="0" fontId="62" fillId="0" borderId="52" xfId="0" applyFont="1" applyBorder="1" applyAlignment="1">
      <alignment horizontal="center" wrapText="1"/>
    </xf>
    <xf numFmtId="0" fontId="0" fillId="0" borderId="52" xfId="0" applyBorder="1" applyAlignment="1">
      <alignment wrapText="1"/>
    </xf>
    <xf numFmtId="0" fontId="61" fillId="0" borderId="0" xfId="0" applyFont="1" applyAlignment="1">
      <alignment horizontal="center" wrapText="1"/>
    </xf>
    <xf numFmtId="0" fontId="62" fillId="0" borderId="85" xfId="0" applyFont="1" applyBorder="1" applyAlignment="1">
      <alignment horizontal="center" wrapText="1"/>
    </xf>
    <xf numFmtId="0" fontId="63" fillId="0" borderId="11" xfId="0" applyFont="1" applyBorder="1" applyAlignment="1">
      <alignment horizontal="center" wrapText="1"/>
    </xf>
    <xf numFmtId="0" fontId="0" fillId="0" borderId="11" xfId="0" applyBorder="1" applyAlignment="1">
      <alignment wrapText="1"/>
    </xf>
    <xf numFmtId="169" fontId="37" fillId="4" borderId="46" xfId="0" applyNumberFormat="1" applyFont="1"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32" fillId="0" borderId="46" xfId="0" applyFont="1" applyBorder="1" applyAlignment="1">
      <alignment horizontal="left" vertical="center" wrapText="1"/>
    </xf>
    <xf numFmtId="0" fontId="0" fillId="0" borderId="41" xfId="0" applyBorder="1" applyAlignment="1">
      <alignment horizontal="left"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1" xfId="0" applyFont="1" applyBorder="1" applyAlignment="1">
      <alignment horizontal="center" vertical="center" wrapText="1"/>
    </xf>
    <xf numFmtId="0" fontId="33" fillId="5" borderId="29" xfId="0" applyFont="1" applyFill="1" applyBorder="1" applyAlignment="1">
      <alignment horizontal="center" wrapText="1"/>
    </xf>
    <xf numFmtId="0" fontId="33" fillId="5" borderId="30" xfId="0" applyFont="1" applyFill="1" applyBorder="1" applyAlignment="1">
      <alignment horizontal="center" wrapText="1"/>
    </xf>
    <xf numFmtId="0" fontId="33" fillId="5" borderId="21" xfId="0" applyFont="1" applyFill="1" applyBorder="1" applyAlignment="1">
      <alignment horizontal="center" wrapText="1"/>
    </xf>
    <xf numFmtId="0" fontId="17" fillId="0" borderId="8" xfId="0" applyFont="1" applyBorder="1" applyAlignment="1">
      <alignment horizontal="center" vertical="center" wrapText="1"/>
    </xf>
    <xf numFmtId="0" fontId="0" fillId="0" borderId="82" xfId="0" applyBorder="1" applyAlignment="1">
      <alignment horizontal="center" vertical="center" wrapText="1"/>
    </xf>
    <xf numFmtId="0" fontId="17" fillId="0" borderId="81" xfId="0" applyFont="1" applyBorder="1" applyAlignment="1">
      <alignment horizontal="center" vertical="center" wrapText="1"/>
    </xf>
    <xf numFmtId="0" fontId="17" fillId="0" borderId="9" xfId="0" applyFont="1" applyBorder="1" applyAlignment="1">
      <alignment horizontal="center" vertical="center" wrapText="1"/>
    </xf>
    <xf numFmtId="0" fontId="37" fillId="4" borderId="40" xfId="0" applyFont="1" applyFill="1" applyBorder="1" applyAlignment="1" applyProtection="1">
      <alignment vertical="center" wrapText="1"/>
      <protection locked="0"/>
    </xf>
    <xf numFmtId="0" fontId="0" fillId="4" borderId="14" xfId="0" applyFill="1" applyBorder="1" applyAlignment="1" applyProtection="1">
      <alignment vertical="center" wrapText="1"/>
      <protection locked="0"/>
    </xf>
    <xf numFmtId="169" fontId="37" fillId="4" borderId="45" xfId="0" applyNumberFormat="1" applyFont="1" applyFill="1" applyBorder="1" applyAlignment="1" applyProtection="1">
      <alignment horizontal="left" vertical="center" wrapText="1"/>
      <protection locked="0"/>
    </xf>
    <xf numFmtId="0" fontId="0" fillId="4" borderId="49"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37" fillId="4" borderId="42" xfId="0" applyFont="1" applyFill="1" applyBorder="1" applyAlignment="1" applyProtection="1">
      <alignment vertical="center" wrapText="1"/>
      <protection locked="0"/>
    </xf>
    <xf numFmtId="0" fontId="0" fillId="4" borderId="34" xfId="0" applyFill="1" applyBorder="1" applyAlignment="1" applyProtection="1">
      <alignment vertical="center" wrapText="1"/>
      <protection locked="0"/>
    </xf>
    <xf numFmtId="169" fontId="37" fillId="4" borderId="53" xfId="0" applyNumberFormat="1" applyFont="1" applyFill="1" applyBorder="1" applyAlignment="1" applyProtection="1">
      <alignment horizontal="left" vertical="center" wrapText="1"/>
      <protection locked="0"/>
    </xf>
    <xf numFmtId="0" fontId="0" fillId="4" borderId="51" xfId="0" applyFill="1" applyBorder="1" applyAlignment="1" applyProtection="1">
      <alignment horizontal="left" vertical="center" wrapText="1"/>
      <protection locked="0"/>
    </xf>
    <xf numFmtId="0" fontId="0" fillId="4" borderId="42" xfId="0" applyFill="1" applyBorder="1" applyAlignment="1" applyProtection="1">
      <alignment horizontal="left" vertical="center" wrapText="1"/>
      <protection locked="0"/>
    </xf>
    <xf numFmtId="44" fontId="65" fillId="0" borderId="24" xfId="6" applyFont="1" applyFill="1" applyBorder="1" applyAlignment="1" applyProtection="1">
      <alignment horizontal="left"/>
    </xf>
    <xf numFmtId="44" fontId="65" fillId="0" borderId="11" xfId="6" applyFont="1" applyFill="1" applyBorder="1" applyAlignment="1" applyProtection="1">
      <alignment horizontal="left"/>
    </xf>
    <xf numFmtId="44" fontId="65" fillId="0" borderId="25" xfId="6" applyFont="1" applyFill="1" applyBorder="1" applyAlignment="1" applyProtection="1">
      <alignment horizontal="left"/>
    </xf>
    <xf numFmtId="169" fontId="17" fillId="5" borderId="29" xfId="0" applyNumberFormat="1" applyFont="1" applyFill="1" applyBorder="1" applyAlignment="1">
      <alignment horizontal="left" wrapText="1"/>
    </xf>
    <xf numFmtId="169" fontId="0" fillId="5" borderId="21" xfId="0" applyNumberFormat="1" applyFill="1" applyBorder="1" applyAlignment="1">
      <alignment horizontal="left" wrapText="1"/>
    </xf>
    <xf numFmtId="0" fontId="34" fillId="0" borderId="47" xfId="0" applyFont="1" applyBorder="1" applyAlignment="1">
      <alignment horizontal="left" vertical="top" wrapText="1"/>
    </xf>
    <xf numFmtId="0" fontId="34" fillId="0" borderId="52" xfId="0" applyFont="1" applyBorder="1" applyAlignment="1">
      <alignment horizontal="left" vertical="top" wrapText="1"/>
    </xf>
    <xf numFmtId="0" fontId="34" fillId="0" borderId="48" xfId="0" applyFont="1" applyBorder="1" applyAlignment="1">
      <alignment horizontal="left" vertical="top" wrapText="1"/>
    </xf>
    <xf numFmtId="0" fontId="34" fillId="0" borderId="69" xfId="0" applyFont="1" applyBorder="1" applyAlignment="1">
      <alignment horizontal="left" vertical="top" wrapText="1"/>
    </xf>
    <xf numFmtId="0" fontId="34" fillId="0" borderId="0" xfId="0" applyFont="1" applyAlignment="1">
      <alignment horizontal="left" vertical="top" wrapText="1"/>
    </xf>
    <xf numFmtId="0" fontId="34" fillId="0" borderId="70" xfId="0" applyFont="1" applyBorder="1" applyAlignment="1">
      <alignment horizontal="left" vertical="top" wrapText="1"/>
    </xf>
    <xf numFmtId="0" fontId="34" fillId="0" borderId="3" xfId="0" applyFont="1" applyBorder="1" applyAlignment="1">
      <alignment horizontal="left" vertical="top" wrapText="1"/>
    </xf>
    <xf numFmtId="0" fontId="34" fillId="0" borderId="4" xfId="0" applyFont="1" applyBorder="1" applyAlignment="1">
      <alignment horizontal="left" vertical="top" wrapText="1"/>
    </xf>
    <xf numFmtId="0" fontId="34" fillId="0" borderId="64" xfId="0" applyFont="1" applyBorder="1" applyAlignment="1">
      <alignment horizontal="left" vertical="top" wrapText="1"/>
    </xf>
    <xf numFmtId="0" fontId="37" fillId="4" borderId="41" xfId="0" applyFont="1"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10" fillId="5" borderId="2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0" borderId="0" xfId="0" applyFont="1" applyAlignment="1">
      <alignment horizontal="right" vertical="center" wrapText="1"/>
    </xf>
    <xf numFmtId="0" fontId="11" fillId="0" borderId="0" xfId="0" applyFont="1" applyAlignment="1">
      <alignment horizontal="right" vertical="center" wrapText="1"/>
    </xf>
    <xf numFmtId="0" fontId="9" fillId="0" borderId="12" xfId="0" applyFont="1" applyBorder="1" applyAlignment="1">
      <alignment horizontal="left" vertical="center" wrapText="1"/>
    </xf>
    <xf numFmtId="14" fontId="9" fillId="0" borderId="12" xfId="0" applyNumberFormat="1" applyFont="1" applyBorder="1" applyAlignment="1">
      <alignment horizontal="left" vertical="center" wrapText="1"/>
    </xf>
    <xf numFmtId="165" fontId="10" fillId="0" borderId="22" xfId="1" applyNumberFormat="1" applyFont="1" applyFill="1" applyBorder="1" applyAlignment="1" applyProtection="1">
      <alignment horizontal="center" vertical="center"/>
    </xf>
    <xf numFmtId="165" fontId="10" fillId="0" borderId="10" xfId="1" applyNumberFormat="1" applyFont="1" applyFill="1" applyBorder="1" applyAlignment="1" applyProtection="1">
      <alignment horizontal="center" vertical="center"/>
    </xf>
    <xf numFmtId="165" fontId="10" fillId="0" borderId="23" xfId="1" applyNumberFormat="1" applyFont="1" applyFill="1" applyBorder="1" applyAlignment="1" applyProtection="1">
      <alignment horizontal="center" vertical="center"/>
    </xf>
    <xf numFmtId="165" fontId="10" fillId="0" borderId="24" xfId="1" applyNumberFormat="1" applyFont="1" applyFill="1" applyBorder="1" applyAlignment="1" applyProtection="1">
      <alignment horizontal="center" vertical="center"/>
    </xf>
    <xf numFmtId="165" fontId="10" fillId="0" borderId="25" xfId="1" applyNumberFormat="1" applyFont="1" applyFill="1" applyBorder="1" applyAlignment="1" applyProtection="1">
      <alignment horizontal="center" vertical="center"/>
    </xf>
    <xf numFmtId="165" fontId="10" fillId="0" borderId="8" xfId="1" applyNumberFormat="1" applyFont="1" applyFill="1" applyBorder="1" applyAlignment="1" applyProtection="1">
      <alignment horizontal="center" vertical="center"/>
    </xf>
    <xf numFmtId="0" fontId="3" fillId="0" borderId="0" xfId="0" applyFont="1" applyAlignment="1">
      <alignment wrapText="1"/>
    </xf>
    <xf numFmtId="15" fontId="3" fillId="0" borderId="0" xfId="0" applyNumberFormat="1" applyFont="1" applyAlignment="1">
      <alignment horizontal="left" vertical="top" wrapText="1"/>
    </xf>
    <xf numFmtId="0" fontId="3" fillId="0" borderId="0" xfId="0" applyFont="1" applyAlignment="1">
      <alignment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19" fillId="0" borderId="0" xfId="0" applyFont="1" applyAlignment="1">
      <alignment horizontal="center"/>
    </xf>
    <xf numFmtId="0" fontId="3" fillId="0" borderId="0" xfId="0" applyFont="1" applyAlignment="1">
      <alignment horizontal="left"/>
    </xf>
    <xf numFmtId="0" fontId="31" fillId="0" borderId="0" xfId="0" applyFont="1" applyProtection="1"/>
    <xf numFmtId="0" fontId="31" fillId="0" borderId="0" xfId="0" applyFont="1" applyAlignment="1" applyProtection="1">
      <alignment vertical="center"/>
    </xf>
    <xf numFmtId="0" fontId="49" fillId="6" borderId="0" xfId="0" applyFont="1" applyFill="1" applyAlignment="1" applyProtection="1">
      <alignment horizontal="center" vertical="top"/>
    </xf>
    <xf numFmtId="0" fontId="49" fillId="6" borderId="23" xfId="0" applyFont="1" applyFill="1" applyBorder="1" applyAlignment="1" applyProtection="1">
      <alignment horizontal="center" vertical="top"/>
    </xf>
    <xf numFmtId="0" fontId="104" fillId="0" borderId="16" xfId="0" applyFont="1" applyBorder="1" applyAlignment="1" applyProtection="1">
      <alignment horizontal="left" vertical="center" wrapText="1"/>
    </xf>
    <xf numFmtId="0" fontId="104" fillId="0" borderId="1" xfId="0" applyFont="1" applyBorder="1" applyAlignment="1" applyProtection="1">
      <alignment horizontal="left" vertical="center" wrapText="1"/>
    </xf>
    <xf numFmtId="0" fontId="104" fillId="0" borderId="17" xfId="0" applyFont="1" applyBorder="1" applyAlignment="1" applyProtection="1">
      <alignment horizontal="left" vertical="center" wrapText="1"/>
    </xf>
    <xf numFmtId="0" fontId="119" fillId="0" borderId="27" xfId="0" applyFont="1" applyBorder="1" applyAlignment="1" applyProtection="1">
      <alignment horizontal="left" vertical="center" wrapText="1"/>
    </xf>
    <xf numFmtId="0" fontId="119" fillId="0" borderId="34" xfId="0" applyFont="1" applyBorder="1" applyAlignment="1" applyProtection="1">
      <alignment horizontal="left" vertical="center" wrapText="1"/>
    </xf>
    <xf numFmtId="0" fontId="119" fillId="0" borderId="35" xfId="0" applyFont="1" applyBorder="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center"/>
    </xf>
    <xf numFmtId="0" fontId="36" fillId="12" borderId="13" xfId="0" applyFont="1" applyFill="1" applyBorder="1" applyAlignment="1" applyProtection="1">
      <alignment horizontal="left" vertical="center" wrapText="1"/>
    </xf>
    <xf numFmtId="0" fontId="36" fillId="12" borderId="14" xfId="0" applyFont="1" applyFill="1" applyBorder="1" applyAlignment="1" applyProtection="1">
      <alignment horizontal="left" vertical="center" wrapText="1"/>
    </xf>
    <xf numFmtId="0" fontId="36" fillId="12" borderId="16" xfId="0" applyFont="1" applyFill="1" applyBorder="1" applyAlignment="1" applyProtection="1">
      <alignment horizontal="left" vertical="center" wrapText="1"/>
    </xf>
    <xf numFmtId="0" fontId="36" fillId="12" borderId="1" xfId="0" applyFont="1" applyFill="1" applyBorder="1" applyAlignment="1" applyProtection="1">
      <alignment horizontal="left" vertical="center" wrapText="1"/>
    </xf>
    <xf numFmtId="0" fontId="149" fillId="52" borderId="16" xfId="0" applyFont="1" applyFill="1" applyBorder="1" applyAlignment="1" applyProtection="1">
      <alignment horizontal="center" vertical="center"/>
    </xf>
    <xf numFmtId="0" fontId="149" fillId="52" borderId="1" xfId="0" applyFont="1" applyFill="1" applyBorder="1" applyAlignment="1" applyProtection="1">
      <alignment horizontal="center" vertical="center"/>
    </xf>
    <xf numFmtId="2" fontId="149" fillId="52" borderId="1" xfId="0" applyNumberFormat="1" applyFont="1" applyFill="1" applyBorder="1" applyAlignment="1" applyProtection="1">
      <alignment horizontal="center" vertical="center"/>
    </xf>
    <xf numFmtId="4" fontId="149" fillId="52" borderId="1" xfId="0" applyNumberFormat="1" applyFont="1" applyFill="1" applyBorder="1" applyAlignment="1" applyProtection="1">
      <alignment horizontal="center" vertical="center"/>
    </xf>
    <xf numFmtId="44" fontId="149" fillId="52" borderId="1" xfId="0" applyNumberFormat="1" applyFont="1" applyFill="1" applyBorder="1" applyAlignment="1" applyProtection="1">
      <alignment horizontal="center" vertical="center"/>
    </xf>
    <xf numFmtId="44" fontId="149" fillId="52" borderId="1" xfId="1" applyFont="1" applyFill="1" applyBorder="1" applyAlignment="1" applyProtection="1">
      <alignment horizontal="center" vertical="center"/>
    </xf>
    <xf numFmtId="44" fontId="149" fillId="52" borderId="17" xfId="0" applyNumberFormat="1" applyFont="1" applyFill="1" applyBorder="1" applyAlignment="1" applyProtection="1">
      <alignment horizontal="center" vertical="center"/>
    </xf>
    <xf numFmtId="0" fontId="31" fillId="4" borderId="16" xfId="0" applyFont="1" applyFill="1" applyBorder="1" applyAlignment="1" applyProtection="1">
      <alignment horizontal="center" vertical="center"/>
    </xf>
    <xf numFmtId="0" fontId="31" fillId="4" borderId="1" xfId="0" applyFont="1" applyFill="1" applyBorder="1" applyAlignment="1" applyProtection="1">
      <alignment horizontal="center" vertical="center"/>
    </xf>
    <xf numFmtId="2" fontId="31" fillId="4" borderId="1" xfId="0" applyNumberFormat="1" applyFont="1" applyFill="1" applyBorder="1" applyAlignment="1" applyProtection="1">
      <alignment horizontal="center" vertical="center"/>
    </xf>
    <xf numFmtId="4" fontId="31" fillId="4" borderId="1" xfId="0" applyNumberFormat="1" applyFont="1" applyFill="1" applyBorder="1" applyAlignment="1" applyProtection="1">
      <alignment horizontal="center" vertical="center"/>
    </xf>
    <xf numFmtId="44" fontId="31" fillId="4" borderId="1" xfId="0" applyNumberFormat="1" applyFont="1" applyFill="1" applyBorder="1" applyAlignment="1" applyProtection="1">
      <alignment horizontal="center" vertical="center"/>
    </xf>
    <xf numFmtId="44" fontId="31" fillId="4" borderId="17" xfId="0" applyNumberFormat="1" applyFont="1" applyFill="1" applyBorder="1" applyAlignment="1" applyProtection="1">
      <alignment horizontal="center" vertical="center"/>
    </xf>
    <xf numFmtId="0" fontId="0" fillId="0" borderId="0" xfId="0" applyProtection="1"/>
    <xf numFmtId="0" fontId="79" fillId="0" borderId="93" xfId="0" applyFont="1" applyBorder="1" applyAlignment="1" applyProtection="1">
      <alignment horizontal="center" wrapText="1"/>
    </xf>
    <xf numFmtId="0" fontId="79" fillId="0" borderId="95" xfId="0" applyFont="1" applyBorder="1" applyAlignment="1" applyProtection="1">
      <alignment horizontal="center" wrapText="1"/>
    </xf>
    <xf numFmtId="0" fontId="24" fillId="0" borderId="0" xfId="0" applyFont="1" applyAlignment="1" applyProtection="1">
      <alignment wrapText="1"/>
    </xf>
    <xf numFmtId="0" fontId="79" fillId="0" borderId="96" xfId="0" applyFont="1" applyBorder="1" applyAlignment="1" applyProtection="1">
      <alignment horizontal="center" wrapText="1"/>
    </xf>
    <xf numFmtId="0" fontId="79" fillId="0" borderId="97" xfId="0" applyFont="1" applyBorder="1" applyAlignment="1" applyProtection="1">
      <alignment horizontal="center" wrapText="1"/>
    </xf>
    <xf numFmtId="0" fontId="49" fillId="6" borderId="29" xfId="0" applyFont="1" applyFill="1" applyBorder="1" applyAlignment="1" applyProtection="1">
      <alignment horizontal="center" vertical="top"/>
    </xf>
    <xf numFmtId="0" fontId="49" fillId="6" borderId="21" xfId="0" applyFont="1" applyFill="1" applyBorder="1" applyAlignment="1" applyProtection="1">
      <alignment horizontal="center" vertical="top"/>
    </xf>
    <xf numFmtId="0" fontId="49" fillId="0" borderId="0" xfId="0" applyFont="1" applyAlignment="1" applyProtection="1">
      <alignment vertical="top"/>
    </xf>
    <xf numFmtId="0" fontId="105" fillId="0" borderId="96" xfId="0" applyFont="1" applyBorder="1" applyAlignment="1" applyProtection="1">
      <alignment horizontal="left" vertical="center" wrapText="1"/>
    </xf>
    <xf numFmtId="0" fontId="105" fillId="0" borderId="97" xfId="0" applyFont="1" applyBorder="1" applyAlignment="1" applyProtection="1">
      <alignment horizontal="left" vertical="center" wrapText="1"/>
    </xf>
    <xf numFmtId="0" fontId="104" fillId="0" borderId="96" xfId="0" applyFont="1" applyBorder="1" applyAlignment="1" applyProtection="1">
      <alignment horizontal="left" vertical="center" wrapText="1"/>
    </xf>
    <xf numFmtId="0" fontId="105" fillId="0" borderId="102" xfId="0" applyFont="1" applyBorder="1" applyAlignment="1" applyProtection="1">
      <alignment horizontal="left" vertical="top" wrapText="1"/>
    </xf>
    <xf numFmtId="0" fontId="105" fillId="0" borderId="91" xfId="0" applyFont="1" applyBorder="1" applyAlignment="1" applyProtection="1">
      <alignment horizontal="left" vertical="top" wrapText="1"/>
    </xf>
    <xf numFmtId="0" fontId="35" fillId="12" borderId="13" xfId="0" applyFont="1" applyFill="1" applyBorder="1" applyAlignment="1" applyProtection="1">
      <alignment vertical="center"/>
    </xf>
    <xf numFmtId="0" fontId="0" fillId="47" borderId="15" xfId="0" applyFill="1" applyBorder="1" applyProtection="1"/>
    <xf numFmtId="0" fontId="35" fillId="12" borderId="27" xfId="0" applyFont="1" applyFill="1" applyBorder="1" applyAlignment="1" applyProtection="1">
      <alignment vertical="center"/>
    </xf>
    <xf numFmtId="0" fontId="0" fillId="47" borderId="35" xfId="0" applyFill="1" applyBorder="1" applyProtection="1"/>
    <xf numFmtId="0" fontId="0" fillId="0" borderId="139" xfId="0" applyBorder="1" applyProtection="1"/>
    <xf numFmtId="0" fontId="0" fillId="0" borderId="120" xfId="0" applyBorder="1" applyProtection="1"/>
    <xf numFmtId="0" fontId="0" fillId="0" borderId="121" xfId="0" applyBorder="1" applyProtection="1"/>
    <xf numFmtId="0" fontId="0" fillId="0" borderId="135" xfId="0" applyBorder="1" applyProtection="1"/>
    <xf numFmtId="0" fontId="147" fillId="52" borderId="15" xfId="0" applyFont="1" applyFill="1" applyBorder="1" applyAlignment="1" applyProtection="1">
      <alignment horizontal="left" vertical="center"/>
    </xf>
    <xf numFmtId="0" fontId="0" fillId="0" borderId="122" xfId="0" applyBorder="1" applyProtection="1"/>
    <xf numFmtId="0" fontId="148" fillId="52" borderId="17" xfId="0" applyFont="1" applyFill="1" applyBorder="1" applyAlignment="1" applyProtection="1">
      <alignment vertical="center" wrapText="1"/>
    </xf>
    <xf numFmtId="6" fontId="148" fillId="52" borderId="17" xfId="0" applyNumberFormat="1" applyFont="1" applyFill="1" applyBorder="1" applyAlignment="1" applyProtection="1">
      <alignment horizontal="justify" vertical="center" wrapText="1"/>
    </xf>
    <xf numFmtId="8" fontId="148" fillId="52" borderId="17" xfId="0" applyNumberFormat="1" applyFont="1" applyFill="1" applyBorder="1" applyAlignment="1" applyProtection="1">
      <alignment horizontal="justify" vertical="center" wrapText="1"/>
    </xf>
    <xf numFmtId="0" fontId="0" fillId="0" borderId="140" xfId="0" applyBorder="1" applyProtection="1"/>
    <xf numFmtId="0" fontId="0" fillId="0" borderId="124" xfId="0" applyBorder="1" applyProtection="1"/>
    <xf numFmtId="0" fontId="0" fillId="0" borderId="125" xfId="0" applyBorder="1" applyProtection="1"/>
    <xf numFmtId="0" fontId="35" fillId="12" borderId="13" xfId="0" applyFont="1" applyFill="1" applyBorder="1" applyAlignment="1" applyProtection="1">
      <alignment vertical="center" wrapText="1"/>
    </xf>
    <xf numFmtId="0" fontId="35" fillId="12" borderId="16" xfId="0" applyFont="1" applyFill="1" applyBorder="1" applyAlignment="1" applyProtection="1">
      <alignment vertical="center" wrapText="1"/>
    </xf>
    <xf numFmtId="0" fontId="35" fillId="12" borderId="18" xfId="0" applyFont="1" applyFill="1" applyBorder="1" applyAlignment="1" applyProtection="1">
      <alignment vertical="center" wrapText="1"/>
    </xf>
    <xf numFmtId="0" fontId="132" fillId="0" borderId="0" xfId="0" applyFont="1" applyProtection="1"/>
    <xf numFmtId="0" fontId="35" fillId="12" borderId="109" xfId="0" applyFont="1" applyFill="1" applyBorder="1" applyAlignment="1" applyProtection="1">
      <alignment vertical="center" wrapText="1"/>
    </xf>
    <xf numFmtId="0" fontId="122" fillId="0" borderId="0" xfId="0" applyFont="1" applyProtection="1"/>
    <xf numFmtId="0" fontId="122" fillId="0" borderId="0" xfId="0" applyFont="1" applyAlignment="1" applyProtection="1">
      <alignment horizontal="center"/>
    </xf>
    <xf numFmtId="0" fontId="89" fillId="0" borderId="0" xfId="0" applyFont="1" applyProtection="1"/>
    <xf numFmtId="0" fontId="92" fillId="0" borderId="0" xfId="0" applyFont="1" applyProtection="1"/>
    <xf numFmtId="0" fontId="69" fillId="0" borderId="93" xfId="0" applyFont="1" applyBorder="1" applyAlignment="1" applyProtection="1">
      <alignment horizontal="center" wrapText="1"/>
    </xf>
    <xf numFmtId="0" fontId="69" fillId="0" borderId="94" xfId="0" applyFont="1" applyBorder="1" applyAlignment="1" applyProtection="1">
      <alignment horizontal="center" wrapText="1"/>
    </xf>
    <xf numFmtId="0" fontId="69" fillId="0" borderId="95" xfId="0" applyFont="1" applyBorder="1" applyAlignment="1" applyProtection="1">
      <alignment horizontal="center" wrapText="1"/>
    </xf>
    <xf numFmtId="0" fontId="93" fillId="0" borderId="0" xfId="0" applyFont="1" applyAlignment="1" applyProtection="1">
      <alignment wrapText="1"/>
    </xf>
    <xf numFmtId="0" fontId="69" fillId="0" borderId="102" xfId="0" applyFont="1" applyBorder="1" applyAlignment="1" applyProtection="1">
      <alignment horizontal="center" wrapText="1"/>
    </xf>
    <xf numFmtId="0" fontId="69" fillId="0" borderId="92" xfId="0" applyFont="1" applyBorder="1" applyAlignment="1" applyProtection="1">
      <alignment horizontal="center" wrapText="1"/>
    </xf>
    <xf numFmtId="0" fontId="69" fillId="0" borderId="91" xfId="0" applyFont="1" applyBorder="1" applyAlignment="1" applyProtection="1">
      <alignment horizontal="center" wrapText="1"/>
    </xf>
    <xf numFmtId="0" fontId="70" fillId="0" borderId="93" xfId="0" applyFont="1" applyBorder="1" applyAlignment="1" applyProtection="1">
      <alignment horizontal="left" vertical="top" wrapText="1"/>
    </xf>
    <xf numFmtId="0" fontId="70" fillId="0" borderId="94" xfId="0" applyFont="1" applyBorder="1" applyAlignment="1" applyProtection="1">
      <alignment horizontal="left" vertical="top" wrapText="1"/>
    </xf>
    <xf numFmtId="0" fontId="70" fillId="0" borderId="95" xfId="0" applyFont="1" applyBorder="1" applyAlignment="1" applyProtection="1">
      <alignment horizontal="left" vertical="top" wrapText="1"/>
    </xf>
    <xf numFmtId="0" fontId="92" fillId="0" borderId="0" xfId="0" applyFont="1" applyAlignment="1" applyProtection="1">
      <alignment vertical="top"/>
    </xf>
    <xf numFmtId="0" fontId="70" fillId="0" borderId="96" xfId="0" applyFont="1" applyBorder="1" applyAlignment="1" applyProtection="1">
      <alignment horizontal="left" vertical="top" wrapText="1"/>
    </xf>
    <xf numFmtId="0" fontId="70" fillId="0" borderId="0" xfId="0" applyFont="1" applyAlignment="1" applyProtection="1">
      <alignment horizontal="left" vertical="top" wrapText="1"/>
    </xf>
    <xf numFmtId="0" fontId="70" fillId="0" borderId="97" xfId="0" applyFont="1" applyBorder="1" applyAlignment="1" applyProtection="1">
      <alignment horizontal="left" vertical="top" wrapText="1"/>
    </xf>
    <xf numFmtId="0" fontId="93" fillId="45" borderId="93" xfId="0" applyFont="1" applyFill="1" applyBorder="1" applyAlignment="1" applyProtection="1">
      <alignment horizontal="center" wrapText="1"/>
    </xf>
    <xf numFmtId="0" fontId="93" fillId="45" borderId="94" xfId="0" applyFont="1" applyFill="1" applyBorder="1" applyAlignment="1" applyProtection="1">
      <alignment horizontal="center" wrapText="1"/>
    </xf>
    <xf numFmtId="0" fontId="93" fillId="45" borderId="95" xfId="0" applyFont="1" applyFill="1" applyBorder="1" applyAlignment="1" applyProtection="1">
      <alignment horizontal="center" wrapText="1"/>
    </xf>
    <xf numFmtId="0" fontId="72"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0" xfId="0" applyFont="1" applyBorder="1" applyAlignment="1" applyProtection="1">
      <alignment horizontal="left" vertical="center" wrapText="1"/>
    </xf>
    <xf numFmtId="0" fontId="92" fillId="0" borderId="0" xfId="0" applyFont="1" applyAlignment="1" applyProtection="1">
      <alignment vertical="center" wrapText="1"/>
    </xf>
    <xf numFmtId="0" fontId="72" fillId="0" borderId="22" xfId="0" applyFont="1" applyBorder="1" applyAlignment="1" applyProtection="1">
      <alignment horizontal="left" vertical="center" wrapText="1"/>
    </xf>
    <xf numFmtId="0" fontId="70" fillId="0" borderId="0" xfId="0" applyFont="1" applyAlignment="1" applyProtection="1">
      <alignment horizontal="left" vertical="center" wrapText="1"/>
    </xf>
    <xf numFmtId="0" fontId="70" fillId="0" borderId="23" xfId="0" applyFont="1" applyBorder="1" applyAlignment="1" applyProtection="1">
      <alignment horizontal="left" vertical="center" wrapText="1"/>
    </xf>
    <xf numFmtId="0" fontId="70" fillId="0" borderId="22" xfId="0" applyFont="1" applyBorder="1" applyAlignment="1" applyProtection="1">
      <alignment horizontal="left" vertical="center" wrapText="1"/>
    </xf>
    <xf numFmtId="0" fontId="142" fillId="0" borderId="22" xfId="0" applyFont="1" applyBorder="1" applyAlignment="1" applyProtection="1">
      <alignment horizontal="left" vertical="center" wrapText="1"/>
    </xf>
    <xf numFmtId="0" fontId="28" fillId="0" borderId="0" xfId="0" applyFont="1" applyAlignment="1" applyProtection="1">
      <alignment vertical="center" wrapText="1"/>
    </xf>
    <xf numFmtId="0" fontId="72" fillId="0" borderId="22" xfId="0" applyFont="1" applyBorder="1" applyAlignment="1" applyProtection="1">
      <alignment horizontal="left" vertical="center"/>
    </xf>
    <xf numFmtId="0" fontId="70" fillId="0" borderId="0" xfId="0" applyFont="1" applyAlignment="1" applyProtection="1">
      <alignment horizontal="left" vertical="center"/>
    </xf>
    <xf numFmtId="0" fontId="70" fillId="0" borderId="23" xfId="0" applyFont="1" applyBorder="1" applyAlignment="1" applyProtection="1">
      <alignment horizontal="left" vertical="center"/>
    </xf>
    <xf numFmtId="0" fontId="72" fillId="0" borderId="24" xfId="0" applyFont="1" applyBorder="1" applyAlignment="1" applyProtection="1">
      <alignment horizontal="left" vertical="center"/>
    </xf>
    <xf numFmtId="0" fontId="70" fillId="0" borderId="11" xfId="0" applyFont="1" applyBorder="1" applyAlignment="1" applyProtection="1">
      <alignment horizontal="left" vertical="center"/>
    </xf>
    <xf numFmtId="0" fontId="70" fillId="0" borderId="25" xfId="0" applyFont="1" applyBorder="1" applyAlignment="1" applyProtection="1">
      <alignment horizontal="left" vertical="center"/>
    </xf>
    <xf numFmtId="0" fontId="24" fillId="12" borderId="37" xfId="0" applyFont="1" applyFill="1" applyBorder="1" applyAlignment="1" applyProtection="1">
      <alignment horizontal="left" wrapText="1"/>
    </xf>
    <xf numFmtId="0" fontId="24" fillId="12" borderId="49" xfId="0" applyFont="1" applyFill="1" applyBorder="1" applyAlignment="1" applyProtection="1">
      <alignment horizontal="left" wrapText="1"/>
    </xf>
    <xf numFmtId="0" fontId="28" fillId="47" borderId="29" xfId="0" applyFont="1" applyFill="1" applyBorder="1" applyAlignment="1" applyProtection="1">
      <alignment horizontal="center"/>
    </xf>
    <xf numFmtId="0" fontId="28" fillId="47" borderId="30" xfId="0" applyFont="1" applyFill="1" applyBorder="1" applyAlignment="1" applyProtection="1">
      <alignment horizontal="center"/>
    </xf>
    <xf numFmtId="0" fontId="28" fillId="47" borderId="21" xfId="0" applyFont="1" applyFill="1" applyBorder="1" applyAlignment="1" applyProtection="1">
      <alignment horizontal="center"/>
    </xf>
    <xf numFmtId="0" fontId="24" fillId="12" borderId="29" xfId="0" applyFont="1" applyFill="1" applyBorder="1" applyAlignment="1" applyProtection="1">
      <alignment horizontal="left" wrapText="1"/>
    </xf>
    <xf numFmtId="0" fontId="24" fillId="12" borderId="30" xfId="0" applyFont="1" applyFill="1" applyBorder="1" applyAlignment="1" applyProtection="1">
      <alignment horizontal="left" wrapText="1"/>
    </xf>
    <xf numFmtId="0" fontId="24" fillId="12" borderId="21" xfId="0" applyFont="1" applyFill="1" applyBorder="1" applyAlignment="1" applyProtection="1">
      <alignment horizontal="left" wrapText="1"/>
    </xf>
    <xf numFmtId="0" fontId="93" fillId="7" borderId="19" xfId="0" applyFont="1" applyFill="1" applyBorder="1" applyAlignment="1" applyProtection="1">
      <alignment horizontal="center" vertical="center" wrapText="1"/>
    </xf>
    <xf numFmtId="0" fontId="0" fillId="0" borderId="0" xfId="0" applyAlignment="1" applyProtection="1">
      <alignment horizontal="center" vertical="center"/>
    </xf>
    <xf numFmtId="0" fontId="147" fillId="52" borderId="126" xfId="0" applyFont="1" applyFill="1" applyBorder="1" applyAlignment="1" applyProtection="1">
      <alignment horizontal="center" wrapText="1"/>
    </xf>
    <xf numFmtId="0" fontId="147" fillId="52" borderId="127" xfId="0" applyFont="1" applyFill="1" applyBorder="1" applyAlignment="1" applyProtection="1">
      <alignment horizontal="center"/>
    </xf>
    <xf numFmtId="167" fontId="147" fillId="52" borderId="127" xfId="3" applyNumberFormat="1" applyFont="1" applyFill="1" applyBorder="1" applyAlignment="1" applyProtection="1">
      <alignment horizontal="center" wrapText="1"/>
    </xf>
    <xf numFmtId="0" fontId="148" fillId="52" borderId="127" xfId="0" applyFont="1" applyFill="1" applyBorder="1" applyAlignment="1" applyProtection="1">
      <alignment horizontal="center" wrapText="1"/>
    </xf>
    <xf numFmtId="44" fontId="147" fillId="52" borderId="127" xfId="1" applyFont="1" applyFill="1" applyBorder="1" applyAlignment="1" applyProtection="1">
      <alignment horizontal="center" wrapText="1"/>
    </xf>
    <xf numFmtId="0" fontId="147" fillId="52" borderId="127" xfId="0" applyFont="1" applyFill="1" applyBorder="1" applyAlignment="1" applyProtection="1">
      <alignment horizontal="center" wrapText="1"/>
    </xf>
    <xf numFmtId="14" fontId="147" fillId="52" borderId="127" xfId="0" applyNumberFormat="1" applyFont="1" applyFill="1" applyBorder="1" applyAlignment="1" applyProtection="1">
      <alignment horizontal="center"/>
    </xf>
    <xf numFmtId="14" fontId="147" fillId="52" borderId="128" xfId="0" applyNumberFormat="1" applyFont="1" applyFill="1" applyBorder="1" applyAlignment="1" applyProtection="1">
      <alignment horizontal="center"/>
    </xf>
    <xf numFmtId="0" fontId="147" fillId="0" borderId="0" xfId="0" applyFont="1" applyAlignment="1" applyProtection="1">
      <alignment horizontal="center"/>
    </xf>
    <xf numFmtId="0" fontId="0" fillId="0" borderId="68" xfId="0" applyBorder="1" applyAlignment="1" applyProtection="1">
      <alignment horizontal="center"/>
    </xf>
    <xf numFmtId="0" fontId="23" fillId="0" borderId="31" xfId="0" applyFont="1" applyBorder="1" applyAlignment="1" applyProtection="1">
      <alignment horizontal="center" wrapText="1"/>
    </xf>
    <xf numFmtId="0" fontId="0" fillId="0" borderId="0" xfId="0" applyAlignment="1" applyProtection="1">
      <alignment horizontal="center"/>
    </xf>
    <xf numFmtId="0" fontId="0" fillId="0" borderId="1" xfId="0" applyBorder="1" applyAlignment="1" applyProtection="1">
      <alignment horizontal="center"/>
    </xf>
    <xf numFmtId="0" fontId="23" fillId="0" borderId="1" xfId="0" applyFont="1" applyBorder="1" applyAlignment="1" applyProtection="1">
      <alignment horizontal="center"/>
    </xf>
    <xf numFmtId="167" fontId="23" fillId="0" borderId="1" xfId="3" applyNumberFormat="1" applyFont="1" applyFill="1" applyBorder="1" applyAlignment="1" applyProtection="1">
      <alignment horizontal="center" wrapText="1"/>
    </xf>
    <xf numFmtId="0" fontId="88" fillId="0" borderId="1" xfId="0" applyFont="1" applyBorder="1" applyAlignment="1" applyProtection="1">
      <alignment horizontal="center" wrapText="1"/>
    </xf>
    <xf numFmtId="44" fontId="23" fillId="0" borderId="1" xfId="1" applyFont="1" applyFill="1" applyBorder="1" applyAlignment="1" applyProtection="1">
      <alignment horizontal="center" wrapText="1"/>
    </xf>
    <xf numFmtId="0" fontId="23" fillId="0" borderId="1" xfId="0" applyFont="1" applyBorder="1" applyAlignment="1" applyProtection="1">
      <alignment horizontal="center" wrapText="1"/>
    </xf>
    <xf numFmtId="14" fontId="23" fillId="0" borderId="1" xfId="0" applyNumberFormat="1" applyFont="1" applyBorder="1" applyAlignment="1" applyProtection="1">
      <alignment horizontal="center"/>
    </xf>
    <xf numFmtId="0" fontId="23" fillId="0" borderId="68" xfId="0" applyFont="1" applyBorder="1" applyAlignment="1" applyProtection="1">
      <alignment horizontal="center"/>
      <protection locked="0"/>
    </xf>
    <xf numFmtId="0" fontId="23" fillId="0" borderId="1" xfId="0" applyFont="1" applyBorder="1" applyAlignment="1" applyProtection="1">
      <alignment horizontal="center"/>
      <protection locked="0"/>
    </xf>
    <xf numFmtId="0" fontId="0" fillId="0" borderId="0" xfId="0" applyAlignment="1" applyProtection="1">
      <alignment horizontal="center" vertical="center"/>
    </xf>
    <xf numFmtId="0" fontId="0" fillId="0" borderId="0" xfId="0" applyAlignment="1" applyProtection="1">
      <alignment vertical="center"/>
    </xf>
    <xf numFmtId="0" fontId="93" fillId="0" borderId="0" xfId="0" applyFont="1" applyAlignment="1" applyProtection="1">
      <alignment horizontal="center"/>
    </xf>
    <xf numFmtId="0" fontId="24" fillId="0" borderId="0" xfId="0" applyFont="1" applyAlignment="1" applyProtection="1">
      <alignment horizontal="center" vertical="center"/>
    </xf>
    <xf numFmtId="0" fontId="49" fillId="6" borderId="93" xfId="0" applyFont="1" applyFill="1" applyBorder="1" applyAlignment="1" applyProtection="1">
      <alignment horizontal="center" vertical="top"/>
    </xf>
    <xf numFmtId="0" fontId="49" fillId="6" borderId="94" xfId="0" applyFont="1" applyFill="1" applyBorder="1" applyAlignment="1" applyProtection="1">
      <alignment horizontal="center" vertical="top"/>
    </xf>
    <xf numFmtId="0" fontId="49" fillId="6" borderId="95" xfId="0" applyFont="1" applyFill="1" applyBorder="1" applyAlignment="1" applyProtection="1">
      <alignment horizontal="center" vertical="top"/>
    </xf>
    <xf numFmtId="0" fontId="95" fillId="0" borderId="99" xfId="0" applyFont="1" applyBorder="1" applyAlignment="1" applyProtection="1">
      <alignment horizontal="left" wrapText="1"/>
    </xf>
    <xf numFmtId="0" fontId="82" fillId="0" borderId="100" xfId="0" applyFont="1" applyBorder="1" applyAlignment="1" applyProtection="1">
      <alignment horizontal="left" wrapText="1"/>
    </xf>
    <xf numFmtId="0" fontId="82" fillId="0" borderId="101" xfId="0" applyFont="1" applyBorder="1" applyAlignment="1" applyProtection="1">
      <alignment horizontal="left" wrapText="1"/>
    </xf>
    <xf numFmtId="0" fontId="93" fillId="0" borderId="0" xfId="0" applyFont="1" applyAlignment="1" applyProtection="1">
      <alignment horizontal="center" wrapText="1"/>
    </xf>
    <xf numFmtId="0" fontId="27" fillId="0" borderId="29"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35" fillId="11" borderId="8" xfId="0" applyFont="1" applyFill="1" applyBorder="1" applyAlignment="1" applyProtection="1">
      <alignment vertical="center" wrapText="1"/>
    </xf>
    <xf numFmtId="0" fontId="35" fillId="11" borderId="9" xfId="0" applyFont="1" applyFill="1" applyBorder="1" applyAlignment="1" applyProtection="1">
      <alignment vertical="center" wrapText="1"/>
    </xf>
    <xf numFmtId="0" fontId="0" fillId="11" borderId="10" xfId="0" applyFill="1" applyBorder="1" applyAlignment="1" applyProtection="1">
      <alignment vertical="center" wrapText="1"/>
    </xf>
    <xf numFmtId="0" fontId="36" fillId="4" borderId="57" xfId="0" applyFont="1" applyFill="1" applyBorder="1" applyAlignment="1" applyProtection="1">
      <alignment vertical="center" wrapText="1"/>
    </xf>
    <xf numFmtId="0" fontId="0" fillId="4" borderId="58" xfId="0" applyFill="1" applyBorder="1" applyAlignment="1" applyProtection="1">
      <alignment vertical="center" wrapText="1"/>
    </xf>
    <xf numFmtId="0" fontId="36" fillId="4" borderId="58" xfId="0" applyFont="1" applyFill="1" applyBorder="1" applyAlignment="1" applyProtection="1">
      <alignment vertical="center"/>
    </xf>
    <xf numFmtId="0" fontId="36" fillId="4" borderId="58" xfId="0" applyFont="1" applyFill="1" applyBorder="1" applyAlignment="1" applyProtection="1">
      <alignment vertical="center" wrapText="1"/>
    </xf>
    <xf numFmtId="0" fontId="0" fillId="4" borderId="59" xfId="0" applyFill="1" applyBorder="1" applyAlignment="1" applyProtection="1">
      <alignment vertical="center" wrapText="1"/>
    </xf>
    <xf numFmtId="0" fontId="36" fillId="0" borderId="13" xfId="0" applyFont="1" applyBorder="1" applyAlignment="1" applyProtection="1">
      <alignment vertical="center" wrapText="1"/>
    </xf>
    <xf numFmtId="0" fontId="0" fillId="0" borderId="14" xfId="0" applyBorder="1" applyAlignment="1" applyProtection="1">
      <alignment vertical="center" wrapText="1"/>
    </xf>
    <xf numFmtId="0" fontId="0" fillId="0" borderId="40" xfId="0" applyBorder="1" applyAlignment="1" applyProtection="1">
      <alignment vertical="center"/>
    </xf>
    <xf numFmtId="0" fontId="0" fillId="0" borderId="55" xfId="0" applyBorder="1" applyAlignment="1" applyProtection="1">
      <alignment vertical="center" wrapText="1"/>
    </xf>
    <xf numFmtId="0" fontId="36" fillId="0" borderId="31" xfId="0" applyFont="1" applyBorder="1" applyAlignment="1" applyProtection="1">
      <alignment horizontal="left" vertical="center" wrapText="1"/>
    </xf>
    <xf numFmtId="0" fontId="0" fillId="0" borderId="64" xfId="0" applyBorder="1" applyAlignment="1" applyProtection="1">
      <alignment vertical="center"/>
    </xf>
    <xf numFmtId="0" fontId="0" fillId="0" borderId="16" xfId="0" applyBorder="1" applyAlignment="1" applyProtection="1">
      <alignment vertical="center" wrapText="1"/>
    </xf>
    <xf numFmtId="0" fontId="36" fillId="0" borderId="1" xfId="0" applyFont="1" applyBorder="1" applyAlignment="1" applyProtection="1">
      <alignment horizontal="left" vertical="center" wrapText="1"/>
    </xf>
    <xf numFmtId="0" fontId="0" fillId="0" borderId="41" xfId="0" applyBorder="1" applyAlignment="1" applyProtection="1">
      <alignment vertical="center"/>
    </xf>
    <xf numFmtId="0" fontId="36" fillId="0" borderId="16" xfId="0" applyFont="1" applyBorder="1" applyAlignment="1" applyProtection="1">
      <alignment vertical="top" wrapText="1"/>
    </xf>
    <xf numFmtId="0" fontId="0" fillId="0" borderId="1" xfId="0" applyBorder="1" applyAlignment="1" applyProtection="1">
      <alignment vertical="top" wrapText="1"/>
    </xf>
    <xf numFmtId="0" fontId="36" fillId="0" borderId="27" xfId="0" applyFont="1" applyBorder="1" applyAlignment="1" applyProtection="1">
      <alignment vertical="top" wrapText="1"/>
    </xf>
    <xf numFmtId="0" fontId="0" fillId="0" borderId="34" xfId="0" applyBorder="1" applyAlignment="1" applyProtection="1">
      <alignment vertical="top" wrapText="1"/>
    </xf>
    <xf numFmtId="0" fontId="0" fillId="0" borderId="42" xfId="0" applyBorder="1" applyAlignment="1" applyProtection="1">
      <alignment vertical="center"/>
    </xf>
    <xf numFmtId="0" fontId="0" fillId="0" borderId="9" xfId="0" applyBorder="1" applyAlignment="1" applyProtection="1">
      <alignment horizontal="center"/>
    </xf>
    <xf numFmtId="0" fontId="0" fillId="0" borderId="11" xfId="0" applyBorder="1" applyAlignment="1" applyProtection="1">
      <alignment horizontal="center"/>
    </xf>
    <xf numFmtId="0" fontId="121" fillId="0" borderId="13" xfId="0" applyFont="1" applyBorder="1" applyAlignment="1" applyProtection="1">
      <alignment vertical="center" wrapText="1"/>
    </xf>
    <xf numFmtId="0" fontId="0" fillId="0" borderId="15" xfId="0" applyBorder="1" applyAlignment="1" applyProtection="1">
      <alignment vertical="center" wrapText="1"/>
    </xf>
    <xf numFmtId="0" fontId="0" fillId="0" borderId="34" xfId="0" applyBorder="1" applyAlignment="1" applyProtection="1">
      <alignment wrapText="1"/>
    </xf>
    <xf numFmtId="0" fontId="0" fillId="0" borderId="35" xfId="0" applyBorder="1" applyAlignment="1" applyProtection="1">
      <alignment wrapText="1"/>
    </xf>
    <xf numFmtId="0" fontId="0" fillId="0" borderId="13" xfId="0" applyBorder="1" applyAlignment="1" applyProtection="1">
      <alignment wrapText="1"/>
    </xf>
    <xf numFmtId="0" fontId="0" fillId="0" borderId="14" xfId="0" applyBorder="1" applyAlignment="1" applyProtection="1">
      <alignment wrapText="1"/>
    </xf>
    <xf numFmtId="0" fontId="0" fillId="0" borderId="15" xfId="0" applyBorder="1" applyAlignment="1" applyProtection="1">
      <alignment wrapText="1"/>
    </xf>
    <xf numFmtId="0" fontId="0" fillId="0" borderId="53" xfId="0" applyBorder="1" applyAlignment="1" applyProtection="1">
      <alignment horizontal="left" wrapText="1"/>
    </xf>
    <xf numFmtId="0" fontId="0" fillId="0" borderId="51" xfId="0" applyBorder="1" applyAlignment="1" applyProtection="1">
      <alignment horizontal="left" wrapText="1"/>
    </xf>
    <xf numFmtId="0" fontId="0" fillId="0" borderId="88" xfId="0" applyBorder="1" applyAlignment="1" applyProtection="1">
      <alignment horizontal="left" wrapText="1"/>
    </xf>
    <xf numFmtId="0" fontId="0" fillId="4" borderId="13" xfId="0" applyFill="1" applyBorder="1" applyAlignment="1" applyProtection="1">
      <alignment wrapText="1"/>
    </xf>
    <xf numFmtId="0" fontId="0" fillId="4" borderId="15" xfId="0" applyFill="1" applyBorder="1" applyAlignment="1" applyProtection="1">
      <alignment wrapText="1"/>
    </xf>
    <xf numFmtId="0" fontId="0" fillId="4" borderId="16" xfId="0" applyFill="1" applyBorder="1" applyAlignment="1" applyProtection="1">
      <alignment wrapText="1"/>
    </xf>
    <xf numFmtId="0" fontId="0" fillId="4" borderId="17" xfId="0" applyFill="1" applyBorder="1" applyAlignment="1" applyProtection="1">
      <alignment wrapText="1"/>
    </xf>
    <xf numFmtId="0" fontId="0" fillId="4" borderId="27" xfId="0" applyFill="1" applyBorder="1" applyAlignment="1" applyProtection="1">
      <alignment wrapText="1"/>
    </xf>
    <xf numFmtId="0" fontId="0" fillId="4" borderId="53" xfId="0" applyFill="1" applyBorder="1" applyAlignment="1" applyProtection="1">
      <alignment wrapText="1"/>
    </xf>
    <xf numFmtId="0" fontId="0" fillId="0" borderId="0" xfId="0" applyAlignment="1" applyProtection="1">
      <alignment horizontal="center"/>
    </xf>
    <xf numFmtId="0" fontId="23" fillId="0" borderId="114" xfId="0" applyFont="1" applyBorder="1" applyAlignment="1" applyProtection="1">
      <alignment horizontal="center"/>
      <protection locked="0"/>
    </xf>
    <xf numFmtId="0" fontId="23" fillId="0" borderId="115" xfId="0" applyFont="1" applyBorder="1" applyAlignment="1" applyProtection="1">
      <alignment horizontal="center"/>
      <protection locked="0"/>
    </xf>
    <xf numFmtId="0" fontId="0" fillId="0" borderId="116" xfId="0" applyBorder="1" applyAlignment="1" applyProtection="1">
      <alignment horizontal="center"/>
      <protection locked="0"/>
    </xf>
    <xf numFmtId="0" fontId="0" fillId="0" borderId="101" xfId="0" applyBorder="1" applyAlignment="1" applyProtection="1">
      <alignment horizontal="center"/>
      <protection locked="0"/>
    </xf>
    <xf numFmtId="0" fontId="160" fillId="0" borderId="38" xfId="2" applyFont="1" applyBorder="1" applyAlignment="1" applyProtection="1">
      <alignment horizontal="left" vertical="top" wrapText="1"/>
    </xf>
    <xf numFmtId="0" fontId="160" fillId="0" borderId="41" xfId="2" applyFont="1" applyBorder="1" applyAlignment="1" applyProtection="1">
      <alignment horizontal="left" vertical="top" wrapText="1"/>
    </xf>
    <xf numFmtId="0" fontId="35" fillId="12" borderId="99" xfId="0" applyFont="1" applyFill="1" applyBorder="1" applyAlignment="1" applyProtection="1">
      <alignment horizontal="left" vertical="center" wrapText="1"/>
    </xf>
    <xf numFmtId="0" fontId="35" fillId="12" borderId="111" xfId="0" applyFont="1" applyFill="1" applyBorder="1" applyAlignment="1" applyProtection="1">
      <alignment horizontal="left" vertical="center" wrapText="1"/>
    </xf>
    <xf numFmtId="0" fontId="36" fillId="47" borderId="112" xfId="0" applyFont="1" applyFill="1" applyBorder="1" applyAlignment="1" applyProtection="1">
      <alignment horizontal="left" vertical="center" wrapText="1"/>
    </xf>
    <xf numFmtId="0" fontId="36" fillId="47" borderId="113" xfId="0" applyFont="1" applyFill="1" applyBorder="1" applyAlignment="1" applyProtection="1">
      <alignment horizontal="left" vertical="center" wrapText="1"/>
    </xf>
    <xf numFmtId="0" fontId="35" fillId="12" borderId="24" xfId="0" applyFont="1" applyFill="1" applyBorder="1" applyAlignment="1" applyProtection="1">
      <alignment horizontal="left" vertical="center" wrapText="1"/>
    </xf>
    <xf numFmtId="0" fontId="35" fillId="12" borderId="80" xfId="0" applyFont="1" applyFill="1" applyBorder="1" applyAlignment="1" applyProtection="1">
      <alignment horizontal="left" vertical="center" wrapText="1"/>
    </xf>
    <xf numFmtId="0" fontId="36" fillId="47" borderId="66" xfId="0" applyFont="1" applyFill="1" applyBorder="1" applyAlignment="1" applyProtection="1">
      <alignment horizontal="left" vertical="center" wrapText="1"/>
    </xf>
    <xf numFmtId="0" fontId="36" fillId="47" borderId="36" xfId="0" applyFont="1" applyFill="1" applyBorder="1" applyAlignment="1" applyProtection="1">
      <alignment horizontal="left" vertical="center" wrapText="1"/>
    </xf>
    <xf numFmtId="182" fontId="31" fillId="4" borderId="17" xfId="0" applyNumberFormat="1" applyFont="1" applyFill="1" applyBorder="1" applyAlignment="1" applyProtection="1">
      <alignment horizontal="center" vertical="center"/>
    </xf>
    <xf numFmtId="0" fontId="154" fillId="12" borderId="16" xfId="0" applyFont="1" applyFill="1" applyBorder="1" applyAlignment="1" applyProtection="1">
      <alignment vertical="center" wrapText="1"/>
    </xf>
    <xf numFmtId="0" fontId="154" fillId="12" borderId="18" xfId="0" applyFont="1" applyFill="1" applyBorder="1" applyAlignment="1" applyProtection="1">
      <alignment vertical="center" wrapText="1"/>
    </xf>
    <xf numFmtId="0" fontId="154" fillId="12" borderId="144" xfId="0" applyFont="1" applyFill="1" applyBorder="1" applyAlignment="1" applyProtection="1">
      <alignment vertical="center" wrapText="1"/>
    </xf>
    <xf numFmtId="8" fontId="148" fillId="52" borderId="145" xfId="0" applyNumberFormat="1" applyFont="1" applyFill="1" applyBorder="1" applyAlignment="1" applyProtection="1">
      <alignment horizontal="justify" vertical="center" wrapText="1"/>
    </xf>
    <xf numFmtId="0" fontId="36" fillId="12" borderId="18" xfId="0" applyFont="1" applyFill="1" applyBorder="1" applyAlignment="1" applyProtection="1">
      <alignment horizontal="left" vertical="center" wrapText="1"/>
    </xf>
    <xf numFmtId="0" fontId="36" fillId="12" borderId="19" xfId="0" applyFont="1" applyFill="1" applyBorder="1" applyAlignment="1" applyProtection="1">
      <alignment horizontal="left" vertical="center" wrapText="1"/>
    </xf>
    <xf numFmtId="2" fontId="88" fillId="0" borderId="19" xfId="1" applyNumberFormat="1" applyFont="1" applyFill="1" applyBorder="1" applyAlignment="1" applyProtection="1">
      <alignment horizontal="left" vertical="center"/>
      <protection locked="0"/>
    </xf>
    <xf numFmtId="44" fontId="31" fillId="0" borderId="1" xfId="0" applyNumberFormat="1" applyFont="1" applyBorder="1" applyAlignment="1" applyProtection="1">
      <alignment vertical="center"/>
    </xf>
    <xf numFmtId="0" fontId="166" fillId="0" borderId="1" xfId="0" applyFont="1" applyBorder="1" applyAlignment="1" applyProtection="1">
      <alignment horizontal="left" vertical="center" wrapText="1"/>
      <protection locked="0"/>
    </xf>
    <xf numFmtId="14" fontId="166" fillId="0" borderId="1" xfId="0" applyNumberFormat="1" applyFont="1" applyBorder="1" applyAlignment="1" applyProtection="1">
      <alignment horizontal="left" vertical="center" wrapText="1"/>
      <protection locked="0"/>
    </xf>
    <xf numFmtId="0" fontId="166" fillId="0" borderId="14" xfId="0" applyFont="1" applyBorder="1" applyAlignment="1" applyProtection="1">
      <alignment horizontal="left" vertical="center" wrapText="1"/>
      <protection locked="0"/>
    </xf>
    <xf numFmtId="0" fontId="166" fillId="0" borderId="15" xfId="0" applyFont="1" applyBorder="1" applyAlignment="1" applyProtection="1">
      <alignment horizontal="left" vertical="center" wrapText="1"/>
      <protection locked="0"/>
    </xf>
    <xf numFmtId="0" fontId="166" fillId="0" borderId="17" xfId="0" applyFont="1" applyBorder="1" applyAlignment="1" applyProtection="1">
      <alignment horizontal="left" vertical="center" wrapText="1"/>
      <protection locked="0"/>
    </xf>
    <xf numFmtId="14" fontId="166" fillId="0" borderId="17" xfId="0" applyNumberFormat="1" applyFont="1" applyBorder="1" applyAlignment="1" applyProtection="1">
      <alignment horizontal="left" vertical="center" wrapText="1"/>
      <protection locked="0"/>
    </xf>
    <xf numFmtId="44" fontId="166" fillId="0" borderId="19" xfId="1" applyFont="1" applyBorder="1" applyAlignment="1" applyProtection="1">
      <alignment horizontal="left" vertical="center"/>
      <protection locked="0"/>
    </xf>
    <xf numFmtId="44" fontId="166" fillId="0" borderId="56" xfId="1" applyFont="1" applyBorder="1" applyAlignment="1" applyProtection="1">
      <alignment horizontal="left" vertical="center"/>
      <protection locked="0"/>
    </xf>
    <xf numFmtId="44" fontId="31" fillId="0" borderId="17" xfId="0" applyNumberFormat="1" applyFont="1" applyBorder="1" applyAlignment="1" applyProtection="1">
      <alignment vertical="center"/>
    </xf>
    <xf numFmtId="0" fontId="25" fillId="2" borderId="27" xfId="0" applyFont="1" applyFill="1" applyBorder="1" applyAlignment="1" applyProtection="1">
      <alignment horizontal="center" vertical="center"/>
    </xf>
    <xf numFmtId="0" fontId="25" fillId="2" borderId="34" xfId="0" applyFont="1" applyFill="1" applyBorder="1" applyAlignment="1" applyProtection="1">
      <alignment horizontal="center" vertical="center"/>
    </xf>
    <xf numFmtId="2" fontId="31" fillId="2" borderId="34" xfId="0" applyNumberFormat="1" applyFont="1" applyFill="1" applyBorder="1" applyAlignment="1" applyProtection="1">
      <alignment horizontal="center" vertical="center"/>
    </xf>
    <xf numFmtId="4" fontId="31" fillId="2" borderId="34" xfId="0" applyNumberFormat="1" applyFont="1" applyFill="1" applyBorder="1" applyAlignment="1" applyProtection="1">
      <alignment horizontal="center" vertical="center"/>
    </xf>
    <xf numFmtId="44" fontId="31" fillId="2" borderId="34" xfId="0" applyNumberFormat="1" applyFont="1" applyFill="1" applyBorder="1" applyAlignment="1" applyProtection="1">
      <alignment horizontal="center" vertical="center"/>
    </xf>
    <xf numFmtId="0" fontId="31" fillId="2" borderId="34" xfId="0" applyNumberFormat="1" applyFont="1" applyFill="1" applyBorder="1" applyAlignment="1" applyProtection="1">
      <alignment horizontal="center" vertical="center"/>
    </xf>
    <xf numFmtId="44" fontId="31" fillId="2" borderId="35" xfId="0" applyNumberFormat="1" applyFont="1" applyFill="1" applyBorder="1" applyAlignment="1" applyProtection="1">
      <alignment horizontal="center" vertical="center"/>
    </xf>
    <xf numFmtId="0" fontId="35" fillId="12" borderId="55" xfId="0" applyFont="1" applyFill="1" applyBorder="1" applyAlignment="1" applyProtection="1">
      <alignment horizontal="center" vertical="center" wrapText="1"/>
    </xf>
    <xf numFmtId="0" fontId="35" fillId="12" borderId="31" xfId="0" applyFont="1" applyFill="1" applyBorder="1" applyAlignment="1" applyProtection="1">
      <alignment horizontal="center" vertical="center" wrapText="1"/>
    </xf>
    <xf numFmtId="0" fontId="24" fillId="12" borderId="31" xfId="0" applyFont="1" applyFill="1" applyBorder="1" applyAlignment="1" applyProtection="1">
      <alignment horizontal="center" vertical="center" wrapText="1"/>
    </xf>
    <xf numFmtId="0" fontId="35" fillId="12" borderId="32" xfId="0" applyFont="1" applyFill="1" applyBorder="1" applyAlignment="1" applyProtection="1">
      <alignment horizontal="center" vertical="center" wrapText="1"/>
    </xf>
    <xf numFmtId="0" fontId="69" fillId="0" borderId="8" xfId="0" applyFont="1" applyBorder="1" applyAlignment="1" applyProtection="1">
      <alignment horizontal="center" vertical="top" wrapText="1"/>
    </xf>
    <xf numFmtId="0" fontId="69" fillId="0" borderId="5" xfId="0" applyFont="1" applyBorder="1" applyAlignment="1" applyProtection="1">
      <alignment horizontal="center" vertical="top" wrapText="1"/>
    </xf>
    <xf numFmtId="0" fontId="69" fillId="0" borderId="24" xfId="0" applyFont="1" applyBorder="1" applyAlignment="1" applyProtection="1">
      <alignment horizontal="center" vertical="top" wrapText="1"/>
    </xf>
    <xf numFmtId="0" fontId="69" fillId="0" borderId="7" xfId="0" applyFont="1" applyBorder="1" applyAlignment="1" applyProtection="1">
      <alignment horizontal="center" vertical="top" wrapText="1"/>
    </xf>
    <xf numFmtId="0" fontId="49" fillId="6" borderId="57" xfId="0" applyFont="1" applyFill="1" applyBorder="1" applyAlignment="1" applyProtection="1">
      <alignment horizontal="center" vertical="top"/>
    </xf>
    <xf numFmtId="0" fontId="49" fillId="6" borderId="20" xfId="0" applyFont="1" applyFill="1" applyBorder="1" applyAlignment="1" applyProtection="1">
      <alignment horizontal="center" vertical="top"/>
    </xf>
    <xf numFmtId="0" fontId="70" fillId="0" borderId="55" xfId="0" applyFont="1" applyBorder="1" applyAlignment="1" applyProtection="1">
      <alignment horizontal="left" vertical="top" wrapText="1"/>
    </xf>
    <xf numFmtId="0" fontId="70" fillId="0" borderId="60" xfId="0" applyFont="1" applyBorder="1" applyAlignment="1" applyProtection="1">
      <alignment horizontal="left" vertical="top" wrapText="1"/>
    </xf>
    <xf numFmtId="0" fontId="70" fillId="0" borderId="62" xfId="0" applyFont="1" applyBorder="1" applyAlignment="1" applyProtection="1">
      <alignment horizontal="left" vertical="top" wrapText="1"/>
    </xf>
    <xf numFmtId="0" fontId="70" fillId="0" borderId="33" xfId="0" applyFont="1" applyBorder="1" applyAlignment="1" applyProtection="1">
      <alignment horizontal="left" vertical="top" wrapText="1"/>
    </xf>
    <xf numFmtId="0" fontId="70" fillId="0" borderId="0" xfId="0" applyFont="1" applyAlignment="1" applyProtection="1">
      <alignment horizontal="left" vertical="top" wrapText="1"/>
    </xf>
    <xf numFmtId="0" fontId="24" fillId="12" borderId="29" xfId="0" applyFont="1" applyFill="1" applyBorder="1" applyAlignment="1" applyProtection="1">
      <alignment horizontal="center" wrapText="1"/>
    </xf>
    <xf numFmtId="0" fontId="28" fillId="47" borderId="20" xfId="0" applyFont="1" applyFill="1" applyBorder="1" applyAlignment="1" applyProtection="1">
      <alignment horizontal="center"/>
    </xf>
    <xf numFmtId="0" fontId="28" fillId="47" borderId="24" xfId="0" applyFont="1" applyFill="1" applyBorder="1" applyAlignment="1" applyProtection="1">
      <alignment horizontal="center"/>
    </xf>
    <xf numFmtId="0" fontId="28" fillId="47" borderId="7" xfId="0" applyFont="1" applyFill="1" applyBorder="1" applyAlignment="1" applyProtection="1">
      <alignment horizontal="center"/>
    </xf>
    <xf numFmtId="0" fontId="28" fillId="0" borderId="0" xfId="0" applyFont="1" applyAlignment="1" applyProtection="1">
      <alignment horizontal="center" wrapText="1"/>
    </xf>
    <xf numFmtId="0" fontId="24" fillId="0" borderId="0" xfId="0" applyFont="1" applyProtection="1"/>
    <xf numFmtId="9" fontId="0" fillId="0" borderId="0" xfId="4" applyFont="1" applyBorder="1" applyProtection="1"/>
    <xf numFmtId="9" fontId="0" fillId="0" borderId="0" xfId="4" applyFont="1" applyProtection="1"/>
    <xf numFmtId="0" fontId="0" fillId="0" borderId="131" xfId="0" applyBorder="1" applyProtection="1"/>
    <xf numFmtId="0" fontId="24" fillId="0" borderId="132" xfId="0" applyFont="1" applyBorder="1" applyProtection="1"/>
    <xf numFmtId="0" fontId="0" fillId="0" borderId="132" xfId="0" applyBorder="1" applyProtection="1"/>
    <xf numFmtId="9" fontId="0" fillId="0" borderId="132" xfId="4" applyFont="1" applyBorder="1" applyProtection="1"/>
    <xf numFmtId="0" fontId="0" fillId="0" borderId="133" xfId="0" applyBorder="1" applyProtection="1"/>
    <xf numFmtId="0" fontId="24" fillId="0" borderId="119" xfId="0" applyFont="1" applyBorder="1" applyProtection="1"/>
    <xf numFmtId="9" fontId="0" fillId="0" borderId="120" xfId="4" applyFont="1" applyBorder="1" applyProtection="1"/>
    <xf numFmtId="0" fontId="68" fillId="50" borderId="86" xfId="0" applyFont="1" applyFill="1" applyBorder="1" applyAlignment="1" applyProtection="1">
      <alignment horizontal="center" wrapText="1"/>
    </xf>
    <xf numFmtId="0" fontId="68" fillId="50" borderId="57" xfId="0" applyFont="1" applyFill="1" applyBorder="1" applyAlignment="1" applyProtection="1">
      <alignment horizontal="center" wrapText="1"/>
    </xf>
    <xf numFmtId="0" fontId="68" fillId="50" borderId="20" xfId="0" applyFont="1" applyFill="1" applyBorder="1" applyAlignment="1" applyProtection="1">
      <alignment horizontal="center" wrapText="1"/>
    </xf>
    <xf numFmtId="0" fontId="0" fillId="0" borderId="134" xfId="0" applyBorder="1" applyProtection="1"/>
    <xf numFmtId="0" fontId="140" fillId="50" borderId="130" xfId="0" applyFont="1" applyFill="1" applyBorder="1" applyAlignment="1" applyProtection="1">
      <alignment horizontal="center" wrapText="1"/>
    </xf>
    <xf numFmtId="0" fontId="24" fillId="53" borderId="13" xfId="0" applyFont="1" applyFill="1" applyBorder="1" applyAlignment="1" applyProtection="1">
      <alignment horizontal="center" wrapText="1"/>
    </xf>
    <xf numFmtId="0" fontId="24" fillId="53" borderId="14" xfId="0" applyFont="1" applyFill="1" applyBorder="1" applyAlignment="1" applyProtection="1">
      <alignment horizontal="center" wrapText="1"/>
    </xf>
    <xf numFmtId="0" fontId="24" fillId="53" borderId="15" xfId="0" applyFont="1" applyFill="1" applyBorder="1" applyAlignment="1" applyProtection="1">
      <alignment horizontal="center" wrapText="1"/>
    </xf>
    <xf numFmtId="0" fontId="147" fillId="50" borderId="64" xfId="0" applyFont="1" applyFill="1" applyBorder="1" applyAlignment="1" applyProtection="1">
      <alignment horizontal="center" wrapText="1"/>
    </xf>
    <xf numFmtId="0" fontId="147" fillId="50" borderId="31" xfId="0" applyFont="1" applyFill="1" applyBorder="1" applyAlignment="1" applyProtection="1">
      <alignment horizontal="center" wrapText="1"/>
    </xf>
    <xf numFmtId="0" fontId="147" fillId="50" borderId="3" xfId="0" applyFont="1" applyFill="1" applyBorder="1" applyAlignment="1" applyProtection="1">
      <alignment horizontal="center" wrapText="1"/>
    </xf>
    <xf numFmtId="0" fontId="117" fillId="53" borderId="37" xfId="0" applyFont="1" applyFill="1" applyBorder="1" applyAlignment="1" applyProtection="1">
      <alignment horizontal="center" vertical="center"/>
    </xf>
    <xf numFmtId="0" fontId="117" fillId="53" borderId="49" xfId="0" applyFont="1" applyFill="1" applyBorder="1" applyAlignment="1" applyProtection="1">
      <alignment horizontal="center" vertical="center"/>
    </xf>
    <xf numFmtId="0" fontId="117" fillId="53" borderId="54" xfId="0" applyFont="1" applyFill="1" applyBorder="1" applyAlignment="1" applyProtection="1">
      <alignment horizontal="center" vertical="center"/>
    </xf>
    <xf numFmtId="0" fontId="147" fillId="54" borderId="37" xfId="0" applyFont="1" applyFill="1" applyBorder="1" applyAlignment="1" applyProtection="1">
      <alignment horizontal="center" vertical="center"/>
    </xf>
    <xf numFmtId="0" fontId="147" fillId="54" borderId="49" xfId="0" applyFont="1" applyFill="1" applyBorder="1" applyAlignment="1" applyProtection="1">
      <alignment horizontal="center" vertical="center"/>
    </xf>
    <xf numFmtId="0" fontId="147" fillId="54" borderId="54" xfId="0" applyFont="1" applyFill="1" applyBorder="1" applyAlignment="1" applyProtection="1">
      <alignment horizontal="center" vertical="center"/>
    </xf>
    <xf numFmtId="0" fontId="24" fillId="4" borderId="13" xfId="0" applyFont="1" applyFill="1" applyBorder="1" applyAlignment="1" applyProtection="1">
      <alignment horizontal="center" wrapText="1"/>
    </xf>
    <xf numFmtId="0" fontId="141" fillId="52" borderId="14" xfId="0" applyFont="1" applyFill="1" applyBorder="1" applyAlignment="1" applyProtection="1">
      <alignment horizontal="center" wrapText="1"/>
    </xf>
    <xf numFmtId="0" fontId="117" fillId="50" borderId="40" xfId="0" applyFont="1" applyFill="1" applyBorder="1" applyAlignment="1" applyProtection="1">
      <alignment horizontal="center"/>
    </xf>
    <xf numFmtId="0" fontId="141" fillId="52" borderId="64" xfId="0" applyFont="1" applyFill="1" applyBorder="1" applyAlignment="1" applyProtection="1">
      <alignment horizontal="center"/>
    </xf>
    <xf numFmtId="0" fontId="24" fillId="53" borderId="16" xfId="0" applyFont="1" applyFill="1" applyBorder="1" applyAlignment="1" applyProtection="1">
      <alignment horizontal="center" wrapText="1"/>
    </xf>
    <xf numFmtId="0" fontId="24" fillId="53" borderId="1" xfId="0" applyFont="1" applyFill="1" applyBorder="1" applyAlignment="1" applyProtection="1">
      <alignment horizontal="center" wrapText="1"/>
    </xf>
    <xf numFmtId="0" fontId="24" fillId="53" borderId="17" xfId="0" applyFont="1" applyFill="1" applyBorder="1" applyAlignment="1" applyProtection="1">
      <alignment horizontal="center" wrapText="1"/>
    </xf>
    <xf numFmtId="0" fontId="147" fillId="50" borderId="41" xfId="0" applyFont="1" applyFill="1" applyBorder="1" applyAlignment="1" applyProtection="1">
      <alignment horizontal="center" wrapText="1"/>
    </xf>
    <xf numFmtId="0" fontId="147" fillId="50" borderId="1" xfId="0" applyFont="1" applyFill="1" applyBorder="1" applyAlignment="1" applyProtection="1">
      <alignment horizontal="center" wrapText="1"/>
    </xf>
    <xf numFmtId="0" fontId="147" fillId="50" borderId="46" xfId="0" applyFont="1" applyFill="1" applyBorder="1" applyAlignment="1" applyProtection="1">
      <alignment horizontal="center" wrapText="1"/>
    </xf>
    <xf numFmtId="4" fontId="147" fillId="50" borderId="41" xfId="0" applyNumberFormat="1" applyFont="1" applyFill="1" applyBorder="1" applyAlignment="1" applyProtection="1">
      <alignment horizontal="right" wrapText="1"/>
    </xf>
    <xf numFmtId="4" fontId="147" fillId="50" borderId="1" xfId="0" applyNumberFormat="1" applyFont="1" applyFill="1" applyBorder="1" applyAlignment="1" applyProtection="1">
      <alignment horizontal="right" wrapText="1"/>
    </xf>
    <xf numFmtId="4" fontId="147" fillId="50" borderId="17" xfId="0" applyNumberFormat="1" applyFont="1" applyFill="1" applyBorder="1" applyAlignment="1" applyProtection="1">
      <alignment horizontal="right" wrapText="1"/>
    </xf>
    <xf numFmtId="0" fontId="24" fillId="4" borderId="16" xfId="0" applyFont="1" applyFill="1" applyBorder="1" applyAlignment="1" applyProtection="1">
      <alignment horizontal="center" wrapText="1"/>
    </xf>
    <xf numFmtId="0" fontId="141" fillId="52" borderId="1" xfId="0" applyFont="1" applyFill="1" applyBorder="1" applyAlignment="1" applyProtection="1">
      <alignment horizontal="center" wrapText="1"/>
    </xf>
    <xf numFmtId="0" fontId="117" fillId="50" borderId="41" xfId="0" applyFont="1" applyFill="1" applyBorder="1" applyAlignment="1" applyProtection="1">
      <alignment horizontal="center"/>
    </xf>
    <xf numFmtId="0" fontId="141" fillId="52" borderId="41" xfId="0" applyFont="1" applyFill="1" applyBorder="1" applyAlignment="1" applyProtection="1">
      <alignment horizontal="center"/>
    </xf>
    <xf numFmtId="0" fontId="117" fillId="53" borderId="16" xfId="0" applyFont="1" applyFill="1" applyBorder="1" applyAlignment="1" applyProtection="1">
      <alignment horizontal="center"/>
    </xf>
    <xf numFmtId="0" fontId="117" fillId="53" borderId="1" xfId="0" applyFont="1" applyFill="1" applyBorder="1" applyAlignment="1" applyProtection="1">
      <alignment horizontal="center"/>
    </xf>
    <xf numFmtId="0" fontId="117" fillId="53" borderId="17" xfId="0" applyFont="1" applyFill="1" applyBorder="1" applyAlignment="1" applyProtection="1">
      <alignment horizontal="center"/>
    </xf>
    <xf numFmtId="0" fontId="147" fillId="50" borderId="41" xfId="0" applyFont="1" applyFill="1" applyBorder="1" applyAlignment="1" applyProtection="1">
      <alignment horizontal="center"/>
    </xf>
    <xf numFmtId="0" fontId="147" fillId="50" borderId="1" xfId="0" applyFont="1" applyFill="1" applyBorder="1" applyAlignment="1" applyProtection="1">
      <alignment horizontal="center"/>
    </xf>
    <xf numFmtId="0" fontId="147" fillId="50" borderId="46" xfId="0" applyFont="1" applyFill="1" applyBorder="1" applyAlignment="1" applyProtection="1">
      <alignment horizontal="center"/>
    </xf>
    <xf numFmtId="44" fontId="147" fillId="50" borderId="41" xfId="0" applyNumberFormat="1" applyFont="1" applyFill="1" applyBorder="1" applyAlignment="1" applyProtection="1">
      <alignment horizontal="center" wrapText="1"/>
    </xf>
    <xf numFmtId="44" fontId="147" fillId="50" borderId="1" xfId="0" applyNumberFormat="1" applyFont="1" applyFill="1" applyBorder="1" applyAlignment="1" applyProtection="1">
      <alignment horizontal="center" wrapText="1"/>
    </xf>
    <xf numFmtId="44" fontId="147" fillId="50" borderId="64" xfId="0" applyNumberFormat="1" applyFont="1" applyFill="1" applyBorder="1" applyAlignment="1" applyProtection="1">
      <alignment horizontal="center" wrapText="1"/>
    </xf>
    <xf numFmtId="44" fontId="147" fillId="50" borderId="26" xfId="0" applyNumberFormat="1" applyFont="1" applyFill="1" applyBorder="1" applyAlignment="1" applyProtection="1">
      <alignment horizontal="center" wrapText="1"/>
    </xf>
    <xf numFmtId="0" fontId="24" fillId="4" borderId="18" xfId="0" applyFont="1" applyFill="1" applyBorder="1" applyAlignment="1" applyProtection="1">
      <alignment horizontal="center" wrapText="1"/>
    </xf>
    <xf numFmtId="0" fontId="141" fillId="52" borderId="19" xfId="0" applyFont="1" applyFill="1" applyBorder="1" applyAlignment="1" applyProtection="1">
      <alignment horizontal="center" wrapText="1"/>
    </xf>
    <xf numFmtId="0" fontId="117" fillId="50" borderId="48" xfId="0" applyFont="1" applyFill="1" applyBorder="1" applyAlignment="1" applyProtection="1">
      <alignment horizontal="center"/>
    </xf>
    <xf numFmtId="0" fontId="141" fillId="52" borderId="52" xfId="0" applyFont="1" applyFill="1" applyBorder="1" applyAlignment="1" applyProtection="1">
      <alignment horizontal="center"/>
    </xf>
    <xf numFmtId="0" fontId="117" fillId="53" borderId="27" xfId="0" applyFont="1" applyFill="1" applyBorder="1" applyAlignment="1" applyProtection="1">
      <alignment horizontal="center"/>
    </xf>
    <xf numFmtId="0" fontId="117" fillId="53" borderId="34" xfId="0" applyFont="1" applyFill="1" applyBorder="1" applyAlignment="1" applyProtection="1">
      <alignment horizontal="center"/>
    </xf>
    <xf numFmtId="0" fontId="117" fillId="53" borderId="35" xfId="0" applyFont="1" applyFill="1" applyBorder="1" applyAlignment="1" applyProtection="1">
      <alignment horizontal="center"/>
    </xf>
    <xf numFmtId="0" fontId="147" fillId="50" borderId="42" xfId="0" applyFont="1" applyFill="1" applyBorder="1" applyAlignment="1" applyProtection="1">
      <alignment horizontal="center"/>
    </xf>
    <xf numFmtId="0" fontId="147" fillId="50" borderId="53" xfId="0" applyFont="1" applyFill="1" applyBorder="1" applyAlignment="1" applyProtection="1">
      <alignment horizontal="center"/>
    </xf>
    <xf numFmtId="0" fontId="24" fillId="53" borderId="27" xfId="0" applyFont="1" applyFill="1" applyBorder="1" applyAlignment="1" applyProtection="1">
      <alignment horizontal="center" wrapText="1"/>
    </xf>
    <xf numFmtId="0" fontId="24" fillId="53" borderId="34" xfId="0" applyFont="1" applyFill="1" applyBorder="1" applyAlignment="1" applyProtection="1">
      <alignment horizontal="center" wrapText="1"/>
    </xf>
    <xf numFmtId="0" fontId="24" fillId="53" borderId="35" xfId="0" applyFont="1" applyFill="1" applyBorder="1" applyAlignment="1" applyProtection="1">
      <alignment horizontal="center" wrapText="1"/>
    </xf>
    <xf numFmtId="44" fontId="147" fillId="50" borderId="42" xfId="0" applyNumberFormat="1" applyFont="1" applyFill="1" applyBorder="1" applyAlignment="1" applyProtection="1">
      <alignment horizontal="center" wrapText="1"/>
    </xf>
    <xf numFmtId="44" fontId="147" fillId="50" borderId="88" xfId="0" applyNumberFormat="1" applyFont="1" applyFill="1" applyBorder="1" applyAlignment="1" applyProtection="1">
      <alignment horizontal="center" wrapText="1"/>
    </xf>
    <xf numFmtId="0" fontId="24" fillId="4" borderId="0" xfId="0" applyFont="1" applyFill="1" applyAlignment="1" applyProtection="1">
      <alignment horizontal="center" wrapText="1"/>
    </xf>
    <xf numFmtId="0" fontId="24" fillId="4" borderId="11" xfId="0" applyFont="1" applyFill="1" applyBorder="1" applyAlignment="1" applyProtection="1">
      <alignment horizontal="center" wrapText="1"/>
    </xf>
    <xf numFmtId="44" fontId="141" fillId="52" borderId="11" xfId="0" applyNumberFormat="1" applyFont="1" applyFill="1" applyBorder="1" applyAlignment="1" applyProtection="1">
      <alignment horizontal="center" wrapText="1"/>
    </xf>
    <xf numFmtId="0" fontId="117" fillId="50" borderId="11" xfId="0" applyFont="1" applyFill="1" applyBorder="1" applyAlignment="1" applyProtection="1">
      <alignment horizontal="center"/>
    </xf>
    <xf numFmtId="0" fontId="117" fillId="50" borderId="0" xfId="0" applyFont="1" applyFill="1" applyAlignment="1" applyProtection="1">
      <alignment horizontal="center"/>
    </xf>
    <xf numFmtId="0" fontId="141" fillId="52" borderId="11" xfId="0" applyFont="1" applyFill="1" applyBorder="1" applyAlignment="1" applyProtection="1">
      <alignment horizontal="center"/>
    </xf>
    <xf numFmtId="0" fontId="0" fillId="0" borderId="22" xfId="0" applyBorder="1" applyProtection="1"/>
    <xf numFmtId="0" fontId="0" fillId="0" borderId="0" xfId="0" applyBorder="1" applyProtection="1"/>
    <xf numFmtId="0" fontId="0" fillId="0" borderId="23" xfId="0" applyBorder="1" applyProtection="1"/>
    <xf numFmtId="0" fontId="24" fillId="4" borderId="27" xfId="0" applyFont="1" applyFill="1" applyBorder="1" applyAlignment="1" applyProtection="1">
      <alignment horizontal="center" wrapText="1"/>
    </xf>
    <xf numFmtId="44" fontId="141" fillId="52" borderId="34" xfId="0" applyNumberFormat="1" applyFont="1" applyFill="1" applyBorder="1" applyAlignment="1" applyProtection="1">
      <alignment horizontal="center" wrapText="1"/>
    </xf>
    <xf numFmtId="0" fontId="117" fillId="50" borderId="42" xfId="0" applyFont="1" applyFill="1" applyBorder="1" applyAlignment="1" applyProtection="1">
      <alignment horizontal="center"/>
    </xf>
    <xf numFmtId="0" fontId="141" fillId="52" borderId="62" xfId="0" applyFont="1" applyFill="1" applyBorder="1" applyAlignment="1" applyProtection="1">
      <alignment horizontal="center"/>
    </xf>
    <xf numFmtId="0" fontId="137" fillId="50" borderId="86" xfId="0" applyFont="1" applyFill="1" applyBorder="1" applyAlignment="1" applyProtection="1">
      <alignment horizontal="center" vertical="center"/>
    </xf>
    <xf numFmtId="0" fontId="83" fillId="0" borderId="5" xfId="0" applyFont="1" applyBorder="1" applyAlignment="1" applyProtection="1">
      <alignment horizontal="center" vertical="center"/>
    </xf>
    <xf numFmtId="0" fontId="137" fillId="50" borderId="57" xfId="0" applyFont="1" applyFill="1" applyBorder="1" applyAlignment="1" applyProtection="1">
      <alignment horizontal="center" vertical="center"/>
    </xf>
    <xf numFmtId="0" fontId="137" fillId="50" borderId="20" xfId="0" applyFont="1" applyFill="1" applyBorder="1" applyAlignment="1" applyProtection="1">
      <alignment horizontal="center" vertical="center"/>
    </xf>
    <xf numFmtId="0" fontId="83" fillId="50" borderId="123" xfId="0" applyFont="1" applyFill="1" applyBorder="1" applyAlignment="1" applyProtection="1">
      <alignment horizontal="center"/>
    </xf>
    <xf numFmtId="0" fontId="137" fillId="50" borderId="24" xfId="0" applyFont="1" applyFill="1" applyBorder="1" applyAlignment="1" applyProtection="1">
      <alignment horizontal="center" vertical="center"/>
    </xf>
    <xf numFmtId="0" fontId="83" fillId="0" borderId="0" xfId="0" applyFont="1" applyAlignment="1" applyProtection="1">
      <alignment horizontal="center" vertical="center"/>
    </xf>
    <xf numFmtId="0" fontId="79" fillId="50" borderId="57" xfId="0" applyFont="1" applyFill="1" applyBorder="1" applyAlignment="1" applyProtection="1">
      <alignment horizontal="center" vertical="center"/>
    </xf>
    <xf numFmtId="0" fontId="79" fillId="50" borderId="20" xfId="0" applyFont="1" applyFill="1" applyBorder="1" applyAlignment="1" applyProtection="1">
      <alignment horizontal="center" vertical="center"/>
    </xf>
    <xf numFmtId="0" fontId="136" fillId="50" borderId="9" xfId="0" applyFont="1" applyFill="1" applyBorder="1" applyAlignment="1" applyProtection="1">
      <alignment horizontal="center"/>
    </xf>
    <xf numFmtId="0" fontId="138" fillId="50" borderId="57" xfId="0" applyFont="1" applyFill="1" applyBorder="1" applyAlignment="1" applyProtection="1">
      <alignment horizontal="center" vertical="center" wrapText="1"/>
    </xf>
    <xf numFmtId="0" fontId="138" fillId="50" borderId="29" xfId="0" applyFont="1" applyFill="1" applyBorder="1" applyAlignment="1" applyProtection="1">
      <alignment horizontal="center" vertical="center" wrapText="1"/>
    </xf>
    <xf numFmtId="0" fontId="138" fillId="50" borderId="5" xfId="0" applyFont="1" applyFill="1" applyBorder="1" applyAlignment="1" applyProtection="1">
      <alignment horizontal="center" vertical="center" wrapText="1"/>
    </xf>
    <xf numFmtId="0" fontId="138" fillId="50" borderId="58" xfId="0" applyFont="1" applyFill="1" applyBorder="1" applyAlignment="1" applyProtection="1">
      <alignment horizontal="center" vertical="center" wrapText="1"/>
    </xf>
    <xf numFmtId="0" fontId="138" fillId="50" borderId="59" xfId="0" applyFont="1" applyFill="1" applyBorder="1" applyAlignment="1" applyProtection="1">
      <alignment horizontal="center" vertical="center" wrapText="1"/>
    </xf>
    <xf numFmtId="0" fontId="136" fillId="50" borderId="0" xfId="0" applyFont="1" applyFill="1" applyProtection="1"/>
    <xf numFmtId="0" fontId="136" fillId="50" borderId="8" xfId="0" applyFont="1" applyFill="1" applyBorder="1" applyAlignment="1" applyProtection="1">
      <alignment horizontal="center" vertical="center"/>
    </xf>
    <xf numFmtId="0" fontId="83" fillId="0" borderId="0" xfId="0" applyFont="1" applyAlignment="1" applyProtection="1">
      <alignment horizontal="center"/>
    </xf>
    <xf numFmtId="0" fontId="138" fillId="50" borderId="8" xfId="0" applyFont="1" applyFill="1" applyBorder="1" applyAlignment="1" applyProtection="1">
      <alignment horizontal="center" vertical="center" wrapText="1"/>
    </xf>
    <xf numFmtId="0" fontId="138" fillId="50" borderId="0" xfId="0" applyFont="1" applyFill="1" applyAlignment="1" applyProtection="1">
      <alignment wrapText="1"/>
    </xf>
    <xf numFmtId="0" fontId="139" fillId="50" borderId="8" xfId="0" applyFont="1" applyFill="1" applyBorder="1" applyAlignment="1" applyProtection="1">
      <alignment horizontal="center" vertical="center" wrapText="1"/>
    </xf>
    <xf numFmtId="0" fontId="83" fillId="53" borderId="86" xfId="0" applyFont="1" applyFill="1" applyBorder="1" applyAlignment="1" applyProtection="1">
      <alignment horizontal="center"/>
    </xf>
    <xf numFmtId="0" fontId="24" fillId="53" borderId="83" xfId="0" applyFont="1" applyFill="1" applyBorder="1" applyAlignment="1" applyProtection="1">
      <alignment horizontal="center"/>
    </xf>
    <xf numFmtId="0" fontId="24" fillId="53" borderId="84" xfId="0" applyFont="1" applyFill="1" applyBorder="1" applyAlignment="1" applyProtection="1">
      <alignment horizontal="center"/>
    </xf>
    <xf numFmtId="0" fontId="24" fillId="53" borderId="86" xfId="0" applyFont="1" applyFill="1" applyBorder="1" applyAlignment="1" applyProtection="1">
      <alignment horizontal="center" wrapText="1"/>
    </xf>
    <xf numFmtId="0" fontId="24" fillId="53" borderId="83" xfId="0" applyFont="1" applyFill="1" applyBorder="1" applyAlignment="1" applyProtection="1">
      <alignment horizontal="center" wrapText="1"/>
    </xf>
    <xf numFmtId="0" fontId="93" fillId="53" borderId="83" xfId="0" applyFont="1" applyFill="1" applyBorder="1" applyAlignment="1" applyProtection="1">
      <alignment horizontal="center" wrapText="1"/>
    </xf>
    <xf numFmtId="0" fontId="93" fillId="53" borderId="84" xfId="0" applyFont="1" applyFill="1" applyBorder="1" applyAlignment="1" applyProtection="1">
      <alignment horizontal="center" wrapText="1"/>
    </xf>
    <xf numFmtId="0" fontId="138" fillId="53" borderId="37" xfId="0" applyFont="1" applyFill="1" applyBorder="1" applyAlignment="1" applyProtection="1">
      <alignment horizontal="center" vertical="center" wrapText="1"/>
    </xf>
    <xf numFmtId="0" fontId="93" fillId="53" borderId="86" xfId="0" applyFont="1" applyFill="1" applyBorder="1" applyAlignment="1" applyProtection="1">
      <alignment horizontal="center" wrapText="1"/>
    </xf>
    <xf numFmtId="0" fontId="24" fillId="53" borderId="31" xfId="0" applyFont="1" applyFill="1" applyBorder="1" applyAlignment="1" applyProtection="1">
      <alignment horizontal="center" wrapText="1"/>
    </xf>
    <xf numFmtId="0" fontId="24" fillId="53" borderId="32" xfId="0" applyFont="1" applyFill="1" applyBorder="1" applyAlignment="1" applyProtection="1">
      <alignment horizontal="center" wrapText="1"/>
    </xf>
    <xf numFmtId="0" fontId="24" fillId="50" borderId="89" xfId="0" applyFont="1" applyFill="1" applyBorder="1" applyAlignment="1" applyProtection="1">
      <alignment horizontal="center"/>
    </xf>
    <xf numFmtId="0" fontId="24" fillId="50" borderId="68" xfId="0" applyFont="1" applyFill="1" applyBorder="1" applyAlignment="1" applyProtection="1">
      <alignment horizontal="center"/>
    </xf>
    <xf numFmtId="0" fontId="24" fillId="50" borderId="90" xfId="0" applyFont="1" applyFill="1" applyBorder="1" applyAlignment="1" applyProtection="1">
      <alignment horizontal="center"/>
    </xf>
    <xf numFmtId="0" fontId="83" fillId="50" borderId="0" xfId="0" applyFont="1" applyFill="1" applyProtection="1"/>
    <xf numFmtId="0" fontId="24" fillId="50" borderId="86" xfId="0" applyFont="1" applyFill="1" applyBorder="1" applyAlignment="1" applyProtection="1">
      <alignment horizontal="center" wrapText="1"/>
    </xf>
    <xf numFmtId="0" fontId="24" fillId="50" borderId="83" xfId="0" applyFont="1" applyFill="1" applyBorder="1" applyAlignment="1" applyProtection="1">
      <alignment horizontal="center" wrapText="1"/>
    </xf>
    <xf numFmtId="0" fontId="93" fillId="50" borderId="83" xfId="0" applyFont="1" applyFill="1" applyBorder="1" applyAlignment="1" applyProtection="1">
      <alignment horizontal="center" wrapText="1"/>
    </xf>
    <xf numFmtId="0" fontId="93" fillId="50" borderId="84" xfId="0" applyFont="1" applyFill="1" applyBorder="1" applyAlignment="1" applyProtection="1">
      <alignment horizontal="center" wrapText="1"/>
    </xf>
    <xf numFmtId="0" fontId="24" fillId="50" borderId="84" xfId="0" applyFont="1" applyFill="1" applyBorder="1" applyAlignment="1" applyProtection="1">
      <alignment horizontal="center" wrapText="1"/>
    </xf>
    <xf numFmtId="0" fontId="24" fillId="50" borderId="16" xfId="0" applyFont="1" applyFill="1" applyBorder="1" applyAlignment="1" applyProtection="1">
      <alignment horizontal="left" vertical="center" wrapText="1"/>
    </xf>
    <xf numFmtId="2" fontId="147" fillId="54" borderId="1" xfId="0" applyNumberFormat="1" applyFont="1" applyFill="1" applyBorder="1" applyAlignment="1" applyProtection="1">
      <alignment horizontal="center" vertical="center"/>
    </xf>
    <xf numFmtId="2" fontId="147" fillId="54" borderId="17" xfId="0" applyNumberFormat="1" applyFont="1" applyFill="1" applyBorder="1" applyAlignment="1" applyProtection="1">
      <alignment horizontal="center" vertical="center"/>
    </xf>
    <xf numFmtId="2" fontId="147" fillId="50" borderId="16" xfId="0" applyNumberFormat="1" applyFont="1" applyFill="1" applyBorder="1" applyAlignment="1" applyProtection="1">
      <alignment horizontal="center" vertical="center"/>
    </xf>
    <xf numFmtId="2" fontId="147" fillId="50" borderId="1" xfId="0" applyNumberFormat="1" applyFont="1" applyFill="1" applyBorder="1" applyAlignment="1" applyProtection="1">
      <alignment horizontal="center" vertical="center"/>
    </xf>
    <xf numFmtId="44" fontId="147" fillId="50" borderId="1" xfId="0" applyNumberFormat="1" applyFont="1" applyFill="1" applyBorder="1" applyAlignment="1" applyProtection="1">
      <alignment horizontal="center" vertical="center"/>
    </xf>
    <xf numFmtId="44" fontId="147" fillId="50" borderId="17" xfId="0" applyNumberFormat="1" applyFont="1" applyFill="1" applyBorder="1" applyAlignment="1" applyProtection="1">
      <alignment horizontal="center" vertical="center"/>
    </xf>
    <xf numFmtId="0" fontId="24" fillId="50" borderId="16" xfId="0" applyFont="1" applyFill="1" applyBorder="1" applyAlignment="1" applyProtection="1">
      <alignment horizontal="left" vertical="center" wrapText="1"/>
    </xf>
    <xf numFmtId="2" fontId="147" fillId="54" borderId="46" xfId="0" applyNumberFormat="1" applyFont="1" applyFill="1" applyBorder="1" applyAlignment="1" applyProtection="1">
      <alignment horizontal="center" vertical="center"/>
    </xf>
    <xf numFmtId="4" fontId="147" fillId="50" borderId="1" xfId="0" applyNumberFormat="1" applyFont="1" applyFill="1" applyBorder="1" applyAlignment="1" applyProtection="1">
      <alignment horizontal="center" vertical="center"/>
    </xf>
    <xf numFmtId="0" fontId="24" fillId="50" borderId="29" xfId="0" applyFont="1" applyFill="1" applyBorder="1" applyAlignment="1" applyProtection="1">
      <alignment vertical="top" wrapText="1"/>
    </xf>
    <xf numFmtId="2" fontId="23" fillId="52" borderId="1" xfId="0" applyNumberFormat="1" applyFont="1" applyFill="1" applyBorder="1" applyAlignment="1" applyProtection="1">
      <alignment horizontal="center"/>
    </xf>
    <xf numFmtId="0" fontId="83" fillId="50" borderId="30" xfId="0" applyFont="1" applyFill="1" applyBorder="1" applyProtection="1"/>
    <xf numFmtId="2" fontId="0" fillId="51" borderId="57" xfId="0" applyNumberFormat="1" applyFill="1" applyBorder="1" applyAlignment="1" applyProtection="1">
      <alignment vertical="center"/>
    </xf>
    <xf numFmtId="2" fontId="0" fillId="51" borderId="58" xfId="0" applyNumberFormat="1" applyFill="1" applyBorder="1" applyAlignment="1" applyProtection="1">
      <alignment vertical="center"/>
    </xf>
    <xf numFmtId="44" fontId="0" fillId="51" borderId="58" xfId="0" applyNumberFormat="1" applyFill="1" applyBorder="1" applyAlignment="1" applyProtection="1">
      <alignment vertical="center"/>
    </xf>
    <xf numFmtId="44" fontId="0" fillId="51" borderId="59" xfId="0" applyNumberFormat="1" applyFill="1" applyBorder="1" applyAlignment="1" applyProtection="1">
      <alignment vertical="center"/>
    </xf>
    <xf numFmtId="0" fontId="0" fillId="0" borderId="30" xfId="0" applyBorder="1" applyProtection="1"/>
    <xf numFmtId="0" fontId="24" fillId="50" borderId="57" xfId="0" applyFont="1" applyFill="1" applyBorder="1" applyAlignment="1" applyProtection="1">
      <alignment vertical="top" wrapText="1"/>
    </xf>
    <xf numFmtId="2" fontId="23" fillId="52" borderId="59" xfId="0" applyNumberFormat="1" applyFont="1" applyFill="1" applyBorder="1" applyAlignment="1" applyProtection="1">
      <alignment horizontal="center"/>
    </xf>
    <xf numFmtId="0" fontId="138" fillId="50" borderId="30" xfId="0" applyFont="1" applyFill="1" applyBorder="1" applyAlignment="1" applyProtection="1">
      <alignment wrapText="1"/>
    </xf>
    <xf numFmtId="44" fontId="147" fillId="54" borderId="46" xfId="1" applyFont="1" applyFill="1" applyBorder="1" applyAlignment="1" applyProtection="1">
      <alignment horizontal="center" vertical="center"/>
    </xf>
    <xf numFmtId="0" fontId="24" fillId="50" borderId="22" xfId="0" applyFont="1" applyFill="1" applyBorder="1" applyAlignment="1" applyProtection="1">
      <alignment vertical="top" wrapText="1"/>
    </xf>
    <xf numFmtId="2" fontId="23" fillId="52" borderId="19" xfId="0" applyNumberFormat="1" applyFont="1" applyFill="1" applyBorder="1" applyAlignment="1" applyProtection="1">
      <alignment horizontal="center"/>
    </xf>
    <xf numFmtId="2" fontId="0" fillId="51" borderId="89" xfId="0" applyNumberFormat="1" applyFill="1" applyBorder="1" applyAlignment="1" applyProtection="1">
      <alignment vertical="center"/>
    </xf>
    <xf numFmtId="2" fontId="0" fillId="51" borderId="68" xfId="0" applyNumberFormat="1" applyFill="1" applyBorder="1" applyAlignment="1" applyProtection="1">
      <alignment vertical="center"/>
    </xf>
    <xf numFmtId="44" fontId="0" fillId="51" borderId="68" xfId="0" applyNumberFormat="1" applyFill="1" applyBorder="1" applyAlignment="1" applyProtection="1">
      <alignment vertical="center"/>
    </xf>
    <xf numFmtId="44" fontId="0" fillId="51" borderId="90" xfId="0" applyNumberFormat="1" applyFill="1" applyBorder="1" applyAlignment="1" applyProtection="1">
      <alignment vertical="center"/>
    </xf>
    <xf numFmtId="0" fontId="24" fillId="50" borderId="89" xfId="0" applyFont="1" applyFill="1" applyBorder="1" applyAlignment="1" applyProtection="1">
      <alignment vertical="top" wrapText="1"/>
    </xf>
    <xf numFmtId="2" fontId="23" fillId="52" borderId="90" xfId="0" applyNumberFormat="1" applyFont="1" applyFill="1" applyBorder="1" applyAlignment="1" applyProtection="1">
      <alignment horizontal="center"/>
    </xf>
    <xf numFmtId="0" fontId="24" fillId="50" borderId="27" xfId="0" applyFont="1" applyFill="1" applyBorder="1" applyAlignment="1" applyProtection="1">
      <alignment horizontal="left" vertical="center" wrapText="1"/>
    </xf>
    <xf numFmtId="44" fontId="147" fillId="54" borderId="34" xfId="1" applyFont="1" applyFill="1" applyBorder="1" applyAlignment="1" applyProtection="1">
      <alignment vertical="center"/>
    </xf>
    <xf numFmtId="44" fontId="147" fillId="54" borderId="35" xfId="1" applyFont="1" applyFill="1" applyBorder="1" applyAlignment="1" applyProtection="1">
      <alignment vertical="center"/>
    </xf>
    <xf numFmtId="0" fontId="136" fillId="50" borderId="30" xfId="0" applyFont="1" applyFill="1" applyBorder="1" applyAlignment="1" applyProtection="1">
      <alignment horizontal="center"/>
    </xf>
    <xf numFmtId="2" fontId="147" fillId="50" borderId="27" xfId="0" applyNumberFormat="1" applyFont="1" applyFill="1" applyBorder="1" applyAlignment="1" applyProtection="1">
      <alignment horizontal="center" vertical="center"/>
    </xf>
    <xf numFmtId="2" fontId="147" fillId="50" borderId="34" xfId="0" applyNumberFormat="1" applyFont="1" applyFill="1" applyBorder="1" applyAlignment="1" applyProtection="1">
      <alignment horizontal="center" vertical="center"/>
    </xf>
    <xf numFmtId="44" fontId="147" fillId="50" borderId="34" xfId="0" applyNumberFormat="1" applyFont="1" applyFill="1" applyBorder="1" applyAlignment="1" applyProtection="1">
      <alignment horizontal="center" vertical="center"/>
    </xf>
    <xf numFmtId="44" fontId="147" fillId="50" borderId="35" xfId="0" applyNumberFormat="1" applyFont="1" applyFill="1" applyBorder="1" applyAlignment="1" applyProtection="1">
      <alignment horizontal="center" vertical="center"/>
    </xf>
    <xf numFmtId="0" fontId="83" fillId="0" borderId="20" xfId="0" applyFont="1" applyBorder="1" applyAlignment="1" applyProtection="1">
      <alignment horizontal="center" vertical="center"/>
    </xf>
    <xf numFmtId="0" fontId="147" fillId="54" borderId="53" xfId="1" applyNumberFormat="1" applyFont="1" applyFill="1" applyBorder="1" applyAlignment="1" applyProtection="1">
      <alignment horizontal="center" vertical="center"/>
    </xf>
    <xf numFmtId="0" fontId="138" fillId="50" borderId="20" xfId="0" applyFont="1" applyFill="1" applyBorder="1" applyAlignment="1" applyProtection="1">
      <alignment horizontal="center" vertical="center" wrapText="1"/>
    </xf>
    <xf numFmtId="4" fontId="147" fillId="50" borderId="34" xfId="0" applyNumberFormat="1" applyFont="1" applyFill="1" applyBorder="1" applyAlignment="1" applyProtection="1">
      <alignment horizontal="center" vertical="center"/>
    </xf>
    <xf numFmtId="0" fontId="24" fillId="50" borderId="0" xfId="0" applyFont="1" applyFill="1" applyAlignment="1" applyProtection="1">
      <alignment vertical="top" wrapText="1"/>
    </xf>
    <xf numFmtId="2" fontId="23" fillId="52" borderId="0" xfId="0" applyNumberFormat="1" applyFont="1" applyFill="1" applyAlignment="1" applyProtection="1">
      <alignment horizontal="center"/>
    </xf>
    <xf numFmtId="2" fontId="0" fillId="51" borderId="0" xfId="0" applyNumberFormat="1" applyFill="1" applyAlignment="1" applyProtection="1">
      <alignment vertical="center"/>
    </xf>
    <xf numFmtId="44" fontId="0" fillId="51" borderId="0" xfId="0" applyNumberFormat="1" applyFill="1" applyAlignment="1" applyProtection="1">
      <alignment vertical="center"/>
    </xf>
    <xf numFmtId="0" fontId="0" fillId="0" borderId="136" xfId="0" applyBorder="1" applyProtection="1"/>
    <xf numFmtId="0" fontId="0" fillId="0" borderId="137" xfId="0" applyBorder="1" applyProtection="1"/>
    <xf numFmtId="0" fontId="83" fillId="0" borderId="137" xfId="0" applyFont="1" applyBorder="1" applyProtection="1"/>
    <xf numFmtId="2" fontId="0" fillId="0" borderId="137" xfId="0" applyNumberFormat="1" applyBorder="1" applyAlignment="1" applyProtection="1">
      <alignment horizontal="center" vertical="center"/>
    </xf>
    <xf numFmtId="44" fontId="0" fillId="0" borderId="137" xfId="0" applyNumberFormat="1" applyBorder="1" applyAlignment="1" applyProtection="1">
      <alignment horizontal="center" vertical="center"/>
    </xf>
    <xf numFmtId="0" fontId="138" fillId="0" borderId="137" xfId="0" applyFont="1" applyBorder="1" applyAlignment="1" applyProtection="1">
      <alignment horizontal="center" wrapText="1"/>
    </xf>
    <xf numFmtId="0" fontId="0" fillId="0" borderId="138" xfId="0" applyBorder="1" applyProtection="1"/>
    <xf numFmtId="0" fontId="24" fillId="0" borderId="0" xfId="0" applyFont="1" applyAlignment="1" applyProtection="1">
      <alignment vertical="top" wrapText="1"/>
    </xf>
    <xf numFmtId="44" fontId="23" fillId="0" borderId="0" xfId="1" applyFont="1" applyBorder="1" applyAlignment="1" applyProtection="1">
      <alignment horizontal="center"/>
    </xf>
    <xf numFmtId="0" fontId="83" fillId="0" borderId="0" xfId="0" applyFont="1" applyProtection="1"/>
    <xf numFmtId="2" fontId="0" fillId="0" borderId="0" xfId="0" applyNumberFormat="1" applyAlignment="1" applyProtection="1">
      <alignment vertical="center"/>
    </xf>
    <xf numFmtId="44" fontId="0" fillId="0" borderId="0" xfId="0" applyNumberFormat="1" applyAlignment="1" applyProtection="1">
      <alignment vertical="center"/>
    </xf>
    <xf numFmtId="0" fontId="138" fillId="0" borderId="0" xfId="0" applyFont="1" applyAlignment="1" applyProtection="1">
      <alignment wrapText="1"/>
    </xf>
    <xf numFmtId="0" fontId="0" fillId="0" borderId="8" xfId="0" applyBorder="1" applyProtection="1"/>
    <xf numFmtId="0" fontId="0" fillId="0" borderId="9" xfId="0" applyBorder="1" applyProtection="1"/>
    <xf numFmtId="0" fontId="0" fillId="0" borderId="10" xfId="0" applyBorder="1" applyProtection="1"/>
    <xf numFmtId="0" fontId="150" fillId="50" borderId="86" xfId="0" applyFont="1" applyFill="1" applyBorder="1" applyAlignment="1" applyProtection="1">
      <alignment horizontal="center" wrapText="1"/>
    </xf>
    <xf numFmtId="0" fontId="150" fillId="50" borderId="5" xfId="0" applyFont="1" applyFill="1" applyBorder="1" applyAlignment="1" applyProtection="1">
      <alignment horizontal="center" wrapText="1"/>
    </xf>
    <xf numFmtId="0" fontId="24" fillId="53" borderId="45" xfId="0" applyFont="1" applyFill="1" applyBorder="1" applyAlignment="1" applyProtection="1">
      <alignment horizontal="center" wrapText="1"/>
    </xf>
    <xf numFmtId="0" fontId="28" fillId="50" borderId="13" xfId="0" applyFont="1" applyFill="1" applyBorder="1" applyAlignment="1" applyProtection="1">
      <alignment horizontal="center" wrapText="1"/>
    </xf>
    <xf numFmtId="0" fontId="28" fillId="50" borderId="14" xfId="0" applyFont="1" applyFill="1" applyBorder="1" applyAlignment="1" applyProtection="1">
      <alignment horizontal="center" wrapText="1"/>
    </xf>
    <xf numFmtId="0" fontId="28" fillId="50" borderId="45" xfId="0" applyFont="1" applyFill="1" applyBorder="1" applyAlignment="1" applyProtection="1">
      <alignment horizontal="center" wrapText="1"/>
    </xf>
    <xf numFmtId="0" fontId="117" fillId="53" borderId="13" xfId="0" applyFont="1" applyFill="1" applyBorder="1" applyAlignment="1" applyProtection="1">
      <alignment horizontal="center" vertical="center"/>
    </xf>
    <xf numFmtId="0" fontId="117" fillId="53" borderId="14" xfId="0" applyFont="1" applyFill="1" applyBorder="1" applyAlignment="1" applyProtection="1">
      <alignment horizontal="center" vertical="center"/>
    </xf>
    <xf numFmtId="0" fontId="117" fillId="53" borderId="45" xfId="0" applyFont="1" applyFill="1" applyBorder="1" applyAlignment="1" applyProtection="1">
      <alignment horizontal="center" vertical="center"/>
    </xf>
    <xf numFmtId="0" fontId="24" fillId="53" borderId="46" xfId="0" applyFont="1" applyFill="1" applyBorder="1" applyAlignment="1" applyProtection="1">
      <alignment horizontal="center" wrapText="1"/>
    </xf>
    <xf numFmtId="0" fontId="28" fillId="50" borderId="16" xfId="0" applyFont="1" applyFill="1" applyBorder="1" applyAlignment="1" applyProtection="1">
      <alignment horizontal="center" wrapText="1"/>
    </xf>
    <xf numFmtId="0" fontId="28" fillId="50" borderId="1" xfId="0" applyFont="1" applyFill="1" applyBorder="1" applyAlignment="1" applyProtection="1">
      <alignment horizontal="center" wrapText="1"/>
    </xf>
    <xf numFmtId="0" fontId="28" fillId="50" borderId="46" xfId="0" applyFont="1" applyFill="1" applyBorder="1" applyAlignment="1" applyProtection="1">
      <alignment horizontal="center" wrapText="1"/>
    </xf>
    <xf numFmtId="4" fontId="147" fillId="50" borderId="16" xfId="0" applyNumberFormat="1" applyFont="1" applyFill="1" applyBorder="1" applyAlignment="1" applyProtection="1">
      <alignment horizontal="right" wrapText="1"/>
    </xf>
    <xf numFmtId="0" fontId="117" fillId="53" borderId="46" xfId="0" applyFont="1" applyFill="1" applyBorder="1" applyAlignment="1" applyProtection="1">
      <alignment horizontal="center"/>
    </xf>
    <xf numFmtId="0" fontId="28" fillId="50" borderId="16" xfId="0" applyFont="1" applyFill="1" applyBorder="1" applyAlignment="1" applyProtection="1">
      <alignment horizontal="center"/>
    </xf>
    <xf numFmtId="0" fontId="28" fillId="50" borderId="1" xfId="0" applyFont="1" applyFill="1" applyBorder="1" applyAlignment="1" applyProtection="1">
      <alignment horizontal="center"/>
    </xf>
    <xf numFmtId="0" fontId="28" fillId="50" borderId="46" xfId="0" applyFont="1" applyFill="1" applyBorder="1" applyAlignment="1" applyProtection="1">
      <alignment horizontal="center"/>
    </xf>
    <xf numFmtId="44" fontId="147" fillId="50" borderId="16" xfId="0" applyNumberFormat="1" applyFont="1" applyFill="1" applyBorder="1" applyAlignment="1" applyProtection="1">
      <alignment horizontal="center" wrapText="1"/>
    </xf>
    <xf numFmtId="44" fontId="147" fillId="50" borderId="17" xfId="0" applyNumberFormat="1" applyFont="1" applyFill="1" applyBorder="1" applyAlignment="1" applyProtection="1">
      <alignment horizontal="center" wrapText="1"/>
    </xf>
    <xf numFmtId="0" fontId="117" fillId="53" borderId="53" xfId="0" applyFont="1" applyFill="1" applyBorder="1" applyAlignment="1" applyProtection="1">
      <alignment horizontal="center"/>
    </xf>
    <xf numFmtId="0" fontId="28" fillId="50" borderId="27" xfId="0" applyFont="1" applyFill="1" applyBorder="1" applyAlignment="1" applyProtection="1">
      <alignment horizontal="center"/>
    </xf>
    <xf numFmtId="0" fontId="28" fillId="50" borderId="34" xfId="0" applyFont="1" applyFill="1" applyBorder="1" applyAlignment="1" applyProtection="1">
      <alignment horizontal="center"/>
    </xf>
    <xf numFmtId="0" fontId="28" fillId="50" borderId="53" xfId="0" applyFont="1" applyFill="1" applyBorder="1" applyAlignment="1" applyProtection="1">
      <alignment horizontal="center"/>
    </xf>
    <xf numFmtId="0" fontId="24" fillId="53" borderId="53" xfId="0" applyFont="1" applyFill="1" applyBorder="1" applyAlignment="1" applyProtection="1">
      <alignment horizontal="center" wrapText="1"/>
    </xf>
    <xf numFmtId="44" fontId="147" fillId="50" borderId="27" xfId="0" applyNumberFormat="1" applyFont="1" applyFill="1" applyBorder="1" applyAlignment="1" applyProtection="1">
      <alignment horizontal="center" wrapText="1"/>
    </xf>
    <xf numFmtId="44" fontId="147" fillId="50" borderId="34" xfId="0" applyNumberFormat="1" applyFont="1" applyFill="1" applyBorder="1" applyAlignment="1" applyProtection="1">
      <alignment horizontal="center" wrapText="1"/>
    </xf>
    <xf numFmtId="44" fontId="147" fillId="50" borderId="35" xfId="0" applyNumberFormat="1" applyFont="1" applyFill="1" applyBorder="1" applyAlignment="1" applyProtection="1">
      <alignment horizontal="center" wrapText="1"/>
    </xf>
    <xf numFmtId="0" fontId="117" fillId="0" borderId="0" xfId="0" applyFont="1" applyBorder="1" applyAlignment="1" applyProtection="1">
      <alignment horizontal="center" wrapText="1"/>
    </xf>
    <xf numFmtId="44" fontId="28" fillId="0" borderId="0" xfId="0" applyNumberFormat="1" applyFont="1" applyBorder="1" applyAlignment="1" applyProtection="1">
      <alignment horizontal="center" wrapText="1"/>
    </xf>
    <xf numFmtId="0" fontId="117" fillId="0" borderId="0" xfId="0" applyFont="1" applyBorder="1" applyAlignment="1" applyProtection="1">
      <alignment horizontal="center"/>
    </xf>
    <xf numFmtId="0" fontId="151" fillId="0" borderId="9" xfId="0" applyFont="1" applyBorder="1" applyAlignment="1" applyProtection="1">
      <alignment horizontal="center" vertical="center"/>
    </xf>
    <xf numFmtId="0" fontId="153" fillId="50" borderId="49" xfId="0" applyFont="1" applyFill="1" applyBorder="1" applyProtection="1"/>
    <xf numFmtId="0" fontId="151" fillId="0" borderId="49" xfId="0" applyFont="1" applyBorder="1" applyAlignment="1" applyProtection="1">
      <alignment horizontal="center"/>
    </xf>
    <xf numFmtId="0" fontId="152" fillId="50" borderId="49" xfId="0" applyFont="1" applyFill="1" applyBorder="1" applyAlignment="1" applyProtection="1">
      <alignment horizontal="center" wrapText="1"/>
    </xf>
    <xf numFmtId="0" fontId="151" fillId="53" borderId="28" xfId="0" applyFont="1" applyFill="1" applyBorder="1" applyAlignment="1" applyProtection="1">
      <alignment horizontal="center"/>
    </xf>
    <xf numFmtId="0" fontId="117" fillId="53" borderId="68" xfId="0" applyFont="1" applyFill="1" applyBorder="1" applyAlignment="1" applyProtection="1">
      <alignment horizontal="center"/>
    </xf>
    <xf numFmtId="0" fontId="117" fillId="53" borderId="90" xfId="0" applyFont="1" applyFill="1" applyBorder="1" applyAlignment="1" applyProtection="1">
      <alignment horizontal="center"/>
    </xf>
    <xf numFmtId="0" fontId="117" fillId="53" borderId="28" xfId="0" applyFont="1" applyFill="1" applyBorder="1" applyAlignment="1" applyProtection="1">
      <alignment horizontal="center" wrapText="1"/>
    </xf>
    <xf numFmtId="0" fontId="117" fillId="53" borderId="66" xfId="0" applyFont="1" applyFill="1" applyBorder="1" applyAlignment="1" applyProtection="1">
      <alignment horizontal="center" wrapText="1"/>
    </xf>
    <xf numFmtId="0" fontId="117" fillId="53" borderId="36" xfId="0" applyFont="1" applyFill="1" applyBorder="1" applyAlignment="1" applyProtection="1">
      <alignment horizontal="center" wrapText="1"/>
    </xf>
    <xf numFmtId="0" fontId="28" fillId="0" borderId="12" xfId="0" applyFont="1" applyBorder="1" applyProtection="1"/>
    <xf numFmtId="0" fontId="152" fillId="53" borderId="28" xfId="0" applyFont="1" applyFill="1" applyBorder="1" applyAlignment="1" applyProtection="1">
      <alignment horizontal="center" vertical="center" wrapText="1"/>
    </xf>
    <xf numFmtId="0" fontId="152" fillId="53" borderId="90" xfId="0" applyFont="1" applyFill="1" applyBorder="1" applyAlignment="1" applyProtection="1">
      <alignment horizontal="center" vertical="center" wrapText="1"/>
    </xf>
    <xf numFmtId="0" fontId="117" fillId="50" borderId="8" xfId="0" applyFont="1" applyFill="1" applyBorder="1" applyAlignment="1" applyProtection="1">
      <alignment horizontal="center" wrapText="1"/>
    </xf>
    <xf numFmtId="2" fontId="28" fillId="50" borderId="86" xfId="0" applyNumberFormat="1" applyFont="1" applyFill="1" applyBorder="1" applyAlignment="1" applyProtection="1">
      <alignment horizontal="center" vertical="center"/>
    </xf>
    <xf numFmtId="2" fontId="28" fillId="50" borderId="83" xfId="0" applyNumberFormat="1" applyFont="1" applyFill="1" applyBorder="1" applyAlignment="1" applyProtection="1">
      <alignment horizontal="center" vertical="center" wrapText="1"/>
    </xf>
    <xf numFmtId="2" fontId="28" fillId="50" borderId="83" xfId="0" applyNumberFormat="1" applyFont="1" applyFill="1" applyBorder="1" applyAlignment="1" applyProtection="1">
      <alignment horizontal="center" vertical="center"/>
    </xf>
    <xf numFmtId="44" fontId="28" fillId="50" borderId="83" xfId="0" applyNumberFormat="1" applyFont="1" applyFill="1" applyBorder="1" applyAlignment="1" applyProtection="1">
      <alignment horizontal="center" vertical="center"/>
    </xf>
    <xf numFmtId="44" fontId="28" fillId="50" borderId="84" xfId="0" applyNumberFormat="1" applyFont="1" applyFill="1" applyBorder="1" applyAlignment="1" applyProtection="1">
      <alignment horizontal="center" vertical="center"/>
    </xf>
    <xf numFmtId="0" fontId="24" fillId="50" borderId="38" xfId="0" applyFont="1" applyFill="1" applyBorder="1" applyAlignment="1" applyProtection="1">
      <alignment horizontal="left" vertical="center" wrapText="1"/>
    </xf>
    <xf numFmtId="0" fontId="117" fillId="50" borderId="65" xfId="0" applyFont="1" applyFill="1" applyBorder="1" applyAlignment="1" applyProtection="1">
      <alignment horizontal="center" wrapText="1"/>
    </xf>
    <xf numFmtId="2" fontId="28" fillId="50" borderId="89" xfId="0" applyNumberFormat="1" applyFont="1" applyFill="1" applyBorder="1" applyAlignment="1" applyProtection="1">
      <alignment horizontal="center" vertical="center"/>
    </xf>
    <xf numFmtId="2" fontId="28" fillId="50" borderId="68" xfId="0" applyNumberFormat="1" applyFont="1" applyFill="1" applyBorder="1" applyAlignment="1" applyProtection="1">
      <alignment horizontal="center" vertical="center" wrapText="1"/>
    </xf>
    <xf numFmtId="2" fontId="28" fillId="50" borderId="68" xfId="0" applyNumberFormat="1" applyFont="1" applyFill="1" applyBorder="1" applyAlignment="1" applyProtection="1">
      <alignment horizontal="center" vertical="center"/>
    </xf>
    <xf numFmtId="44" fontId="28" fillId="50" borderId="68" xfId="0" applyNumberFormat="1" applyFont="1" applyFill="1" applyBorder="1" applyAlignment="1" applyProtection="1">
      <alignment horizontal="center" vertical="center"/>
    </xf>
    <xf numFmtId="44" fontId="28" fillId="50" borderId="90" xfId="0" applyNumberFormat="1" applyFont="1" applyFill="1" applyBorder="1" applyAlignment="1" applyProtection="1">
      <alignment horizontal="center" vertical="center"/>
    </xf>
    <xf numFmtId="0" fontId="28" fillId="0" borderId="52" xfId="0" applyFont="1" applyBorder="1" applyProtection="1"/>
    <xf numFmtId="0" fontId="117" fillId="50" borderId="62" xfId="0" applyFont="1" applyFill="1" applyBorder="1" applyAlignment="1" applyProtection="1">
      <alignment wrapText="1"/>
    </xf>
    <xf numFmtId="2" fontId="28" fillId="50" borderId="28" xfId="0" applyNumberFormat="1" applyFont="1" applyFill="1" applyBorder="1" applyAlignment="1" applyProtection="1">
      <alignment horizontal="center" vertical="center"/>
    </xf>
    <xf numFmtId="2" fontId="28" fillId="50" borderId="66" xfId="0" applyNumberFormat="1" applyFont="1" applyFill="1" applyBorder="1" applyAlignment="1" applyProtection="1">
      <alignment horizontal="center" vertical="center" wrapText="1"/>
    </xf>
    <xf numFmtId="2" fontId="28" fillId="50" borderId="66" xfId="0" applyNumberFormat="1" applyFont="1" applyFill="1" applyBorder="1" applyAlignment="1" applyProtection="1">
      <alignment horizontal="center" vertical="center"/>
    </xf>
    <xf numFmtId="44" fontId="28" fillId="50" borderId="66" xfId="0" applyNumberFormat="1" applyFont="1" applyFill="1" applyBorder="1" applyAlignment="1" applyProtection="1">
      <alignment horizontal="center" vertical="center"/>
    </xf>
    <xf numFmtId="44" fontId="28" fillId="50" borderId="36" xfId="0" applyNumberFormat="1" applyFont="1" applyFill="1" applyBorder="1" applyAlignment="1" applyProtection="1">
      <alignment horizontal="center" vertical="center"/>
    </xf>
    <xf numFmtId="0" fontId="28" fillId="0" borderId="51" xfId="0" applyFont="1" applyBorder="1" applyProtection="1"/>
    <xf numFmtId="0" fontId="24" fillId="50" borderId="62" xfId="0" applyFont="1" applyFill="1" applyBorder="1" applyAlignment="1" applyProtection="1">
      <alignment horizontal="left" vertical="center" wrapText="1"/>
    </xf>
    <xf numFmtId="0" fontId="0" fillId="0" borderId="24" xfId="0" applyBorder="1" applyProtection="1"/>
    <xf numFmtId="0" fontId="24" fillId="0" borderId="11" xfId="0" applyFont="1" applyBorder="1" applyAlignment="1" applyProtection="1">
      <alignment wrapText="1"/>
    </xf>
    <xf numFmtId="44" fontId="23" fillId="0" borderId="11" xfId="1" applyFont="1" applyBorder="1" applyAlignment="1" applyProtection="1">
      <alignment horizontal="center"/>
    </xf>
    <xf numFmtId="0" fontId="83" fillId="0" borderId="11" xfId="0" applyFont="1" applyBorder="1" applyProtection="1"/>
    <xf numFmtId="2" fontId="28" fillId="0" borderId="11" xfId="0" applyNumberFormat="1" applyFont="1" applyBorder="1" applyAlignment="1" applyProtection="1">
      <alignment horizontal="center" vertical="center"/>
    </xf>
    <xf numFmtId="2" fontId="28" fillId="0" borderId="11" xfId="0" applyNumberFormat="1" applyFont="1" applyBorder="1" applyAlignment="1" applyProtection="1">
      <alignment horizontal="center" vertical="center" wrapText="1"/>
    </xf>
    <xf numFmtId="44" fontId="28" fillId="0" borderId="11" xfId="0" applyNumberFormat="1" applyFont="1" applyBorder="1" applyAlignment="1" applyProtection="1">
      <alignment horizontal="center" vertical="center"/>
    </xf>
    <xf numFmtId="0" fontId="0" fillId="0" borderId="11" xfId="0" applyBorder="1" applyProtection="1"/>
    <xf numFmtId="0" fontId="138" fillId="0" borderId="11" xfId="0" applyFont="1" applyBorder="1" applyAlignment="1" applyProtection="1">
      <alignment horizontal="center" wrapText="1"/>
    </xf>
    <xf numFmtId="0" fontId="0" fillId="0" borderId="25" xfId="0" applyBorder="1" applyProtection="1"/>
    <xf numFmtId="0" fontId="0" fillId="0" borderId="142" xfId="0" applyBorder="1" applyProtection="1"/>
    <xf numFmtId="0" fontId="24" fillId="0" borderId="0" xfId="0" applyFont="1" applyBorder="1" applyAlignment="1" applyProtection="1">
      <alignment wrapText="1"/>
    </xf>
    <xf numFmtId="0" fontId="83" fillId="0" borderId="0" xfId="0" applyFont="1" applyBorder="1" applyProtection="1"/>
    <xf numFmtId="2" fontId="28" fillId="0" borderId="0" xfId="0" applyNumberFormat="1" applyFont="1" applyBorder="1" applyAlignment="1" applyProtection="1">
      <alignment horizontal="center" vertical="center"/>
    </xf>
    <xf numFmtId="2" fontId="28" fillId="0" borderId="0" xfId="0" applyNumberFormat="1" applyFont="1" applyBorder="1" applyAlignment="1" applyProtection="1">
      <alignment horizontal="center" vertical="center" wrapText="1"/>
    </xf>
    <xf numFmtId="44" fontId="28" fillId="0" borderId="0" xfId="0" applyNumberFormat="1" applyFont="1" applyBorder="1" applyAlignment="1" applyProtection="1">
      <alignment horizontal="center" vertical="center"/>
    </xf>
    <xf numFmtId="0" fontId="138" fillId="0" borderId="0" xfId="0" applyFont="1" applyBorder="1" applyAlignment="1" applyProtection="1">
      <alignment horizontal="center" wrapText="1"/>
    </xf>
    <xf numFmtId="0" fontId="0" fillId="0" borderId="141" xfId="0" applyBorder="1" applyProtection="1"/>
    <xf numFmtId="0" fontId="150" fillId="50" borderId="57" xfId="0" applyFont="1" applyFill="1" applyBorder="1" applyAlignment="1" applyProtection="1">
      <alignment horizontal="center" wrapText="1"/>
    </xf>
    <xf numFmtId="0" fontId="150" fillId="50" borderId="20" xfId="0" applyFont="1" applyFill="1" applyBorder="1" applyAlignment="1" applyProtection="1">
      <alignment horizontal="center" wrapText="1"/>
    </xf>
    <xf numFmtId="0" fontId="28" fillId="50" borderId="15" xfId="0" applyFont="1" applyFill="1" applyBorder="1" applyAlignment="1" applyProtection="1">
      <alignment horizontal="center" wrapText="1"/>
    </xf>
    <xf numFmtId="0" fontId="117" fillId="53" borderId="15" xfId="0" applyFont="1" applyFill="1" applyBorder="1" applyAlignment="1" applyProtection="1">
      <alignment horizontal="center" vertical="center"/>
    </xf>
    <xf numFmtId="0" fontId="28" fillId="50" borderId="17" xfId="0" applyFont="1" applyFill="1" applyBorder="1" applyAlignment="1" applyProtection="1">
      <alignment horizontal="center" wrapText="1"/>
    </xf>
    <xf numFmtId="0" fontId="28" fillId="50" borderId="17" xfId="0" applyFont="1" applyFill="1" applyBorder="1" applyAlignment="1" applyProtection="1">
      <alignment horizontal="center"/>
    </xf>
    <xf numFmtId="0" fontId="28" fillId="50" borderId="35" xfId="0" applyFont="1" applyFill="1" applyBorder="1" applyAlignment="1" applyProtection="1">
      <alignment horizontal="center"/>
    </xf>
    <xf numFmtId="0" fontId="117" fillId="0" borderId="0" xfId="0" applyFont="1" applyAlignment="1" applyProtection="1">
      <alignment horizontal="center" wrapText="1"/>
    </xf>
    <xf numFmtId="44" fontId="28" fillId="0" borderId="0" xfId="0" applyNumberFormat="1" applyFont="1" applyAlignment="1" applyProtection="1">
      <alignment horizontal="center" wrapText="1"/>
    </xf>
    <xf numFmtId="0" fontId="117" fillId="0" borderId="0" xfId="0" applyFont="1" applyAlignment="1" applyProtection="1">
      <alignment horizontal="center"/>
    </xf>
    <xf numFmtId="0" fontId="0" fillId="0" borderId="143" xfId="0" applyBorder="1" applyProtection="1"/>
    <xf numFmtId="0" fontId="23" fillId="0" borderId="13" xfId="0" applyFont="1" applyBorder="1" applyAlignment="1" applyProtection="1">
      <alignment horizontal="center"/>
      <protection locked="0"/>
    </xf>
    <xf numFmtId="0" fontId="23" fillId="0" borderId="14" xfId="0" applyFont="1" applyBorder="1" applyAlignment="1" applyProtection="1">
      <alignment horizontal="center"/>
      <protection locked="0"/>
    </xf>
    <xf numFmtId="0" fontId="23" fillId="0" borderId="15" xfId="0" applyFont="1" applyBorder="1" applyAlignment="1" applyProtection="1">
      <alignment horizontal="center"/>
      <protection locked="0"/>
    </xf>
    <xf numFmtId="2" fontId="23" fillId="0" borderId="13" xfId="0" applyNumberFormat="1" applyFont="1" applyBorder="1" applyAlignment="1" applyProtection="1">
      <alignment horizontal="center" vertical="center"/>
      <protection locked="0"/>
    </xf>
    <xf numFmtId="2" fontId="23" fillId="0" borderId="14" xfId="0" applyNumberFormat="1" applyFont="1" applyBorder="1" applyAlignment="1" applyProtection="1">
      <alignment horizontal="center" vertical="center"/>
      <protection locked="0"/>
    </xf>
    <xf numFmtId="2" fontId="23" fillId="0" borderId="15" xfId="0" applyNumberFormat="1" applyFont="1" applyBorder="1" applyAlignment="1" applyProtection="1">
      <alignment horizontal="center" vertical="center"/>
      <protection locked="0"/>
    </xf>
    <xf numFmtId="2" fontId="23" fillId="0" borderId="16" xfId="0" applyNumberFormat="1" applyFont="1" applyBorder="1" applyAlignment="1" applyProtection="1">
      <alignment horizontal="center" vertical="center"/>
      <protection locked="0"/>
    </xf>
    <xf numFmtId="2" fontId="23" fillId="0" borderId="1" xfId="0" applyNumberFormat="1" applyFont="1" applyBorder="1" applyAlignment="1" applyProtection="1">
      <alignment horizontal="center" vertical="center"/>
      <protection locked="0"/>
    </xf>
    <xf numFmtId="2" fontId="23" fillId="0" borderId="17" xfId="0" applyNumberFormat="1" applyFont="1" applyBorder="1" applyAlignment="1" applyProtection="1">
      <alignment horizontal="center" vertical="center"/>
      <protection locked="0"/>
    </xf>
    <xf numFmtId="44" fontId="23" fillId="0" borderId="27" xfId="1" applyFont="1" applyBorder="1" applyAlignment="1" applyProtection="1">
      <alignment horizontal="center" vertical="center"/>
      <protection locked="0"/>
    </xf>
    <xf numFmtId="44" fontId="23" fillId="0" borderId="34" xfId="1" applyFont="1" applyBorder="1" applyAlignment="1" applyProtection="1">
      <alignment horizontal="center" vertical="center"/>
      <protection locked="0"/>
    </xf>
    <xf numFmtId="44" fontId="23" fillId="0" borderId="35" xfId="1" applyFont="1" applyBorder="1" applyAlignment="1" applyProtection="1">
      <alignment horizontal="center" vertical="center"/>
      <protection locked="0"/>
    </xf>
    <xf numFmtId="2" fontId="23" fillId="0" borderId="43" xfId="0" applyNumberFormat="1" applyFont="1" applyBorder="1" applyAlignment="1" applyProtection="1">
      <alignment horizontal="center" vertical="center"/>
      <protection locked="0"/>
    </xf>
    <xf numFmtId="44" fontId="23" fillId="0" borderId="44" xfId="0" applyNumberFormat="1" applyFont="1" applyBorder="1" applyAlignment="1" applyProtection="1">
      <alignment horizontal="center" vertical="center"/>
      <protection locked="0"/>
    </xf>
    <xf numFmtId="2" fontId="23" fillId="0" borderId="33" xfId="0" applyNumberFormat="1" applyFont="1" applyBorder="1" applyAlignment="1" applyProtection="1">
      <alignment horizontal="center" vertical="center"/>
      <protection locked="0"/>
    </xf>
    <xf numFmtId="0" fontId="69" fillId="0" borderId="8" xfId="0" applyFont="1" applyBorder="1" applyAlignment="1" applyProtection="1">
      <alignment horizontal="center" wrapText="1"/>
    </xf>
    <xf numFmtId="0" fontId="69" fillId="0" borderId="9" xfId="0" applyFont="1" applyBorder="1" applyAlignment="1" applyProtection="1">
      <alignment horizontal="center" wrapText="1"/>
    </xf>
    <xf numFmtId="0" fontId="69" fillId="0" borderId="10" xfId="0" applyFont="1" applyBorder="1" applyAlignment="1" applyProtection="1">
      <alignment horizontal="center" wrapText="1"/>
    </xf>
    <xf numFmtId="0" fontId="79" fillId="0" borderId="22" xfId="0" applyFont="1" applyBorder="1" applyAlignment="1" applyProtection="1">
      <alignment horizontal="center" vertical="center"/>
    </xf>
    <xf numFmtId="0" fontId="79" fillId="0" borderId="0" xfId="0" applyFont="1" applyBorder="1" applyAlignment="1" applyProtection="1">
      <alignment horizontal="center" vertical="center"/>
    </xf>
    <xf numFmtId="0" fontId="79" fillId="0" borderId="23" xfId="0" applyFont="1" applyBorder="1" applyAlignment="1" applyProtection="1">
      <alignment horizontal="center" vertical="center"/>
    </xf>
    <xf numFmtId="0" fontId="49" fillId="6" borderId="22" xfId="0" applyFont="1" applyFill="1" applyBorder="1" applyAlignment="1" applyProtection="1">
      <alignment horizontal="center" vertical="top"/>
    </xf>
    <xf numFmtId="0" fontId="49" fillId="6" borderId="0" xfId="0" applyFont="1" applyFill="1" applyBorder="1" applyAlignment="1" applyProtection="1">
      <alignment horizontal="center" vertical="top"/>
    </xf>
    <xf numFmtId="0" fontId="158" fillId="0" borderId="16" xfId="0" applyFont="1" applyBorder="1" applyAlignment="1" applyProtection="1">
      <alignment horizontal="left" vertical="center" wrapText="1"/>
    </xf>
    <xf numFmtId="0" fontId="158" fillId="0" borderId="1" xfId="0" applyFont="1" applyBorder="1" applyAlignment="1" applyProtection="1">
      <alignment horizontal="left" vertical="center" wrapText="1"/>
    </xf>
    <xf numFmtId="0" fontId="158" fillId="0" borderId="17" xfId="0" applyFont="1" applyBorder="1" applyAlignment="1" applyProtection="1">
      <alignment horizontal="left" vertical="center" wrapText="1"/>
    </xf>
    <xf numFmtId="0" fontId="167" fillId="0" borderId="1" xfId="0" applyFont="1" applyBorder="1" applyAlignment="1" applyProtection="1">
      <alignment horizontal="left" vertical="center" wrapText="1"/>
    </xf>
    <xf numFmtId="0" fontId="167" fillId="0" borderId="17" xfId="0" applyFont="1" applyBorder="1" applyAlignment="1" applyProtection="1">
      <alignment horizontal="left" vertical="center" wrapText="1"/>
    </xf>
    <xf numFmtId="0" fontId="168" fillId="12" borderId="57" xfId="0" applyFont="1" applyFill="1" applyBorder="1" applyAlignment="1" applyProtection="1">
      <alignment horizontal="center" vertical="center" wrapText="1"/>
    </xf>
    <xf numFmtId="0" fontId="168" fillId="12" borderId="58" xfId="0" applyFont="1" applyFill="1" applyBorder="1" applyAlignment="1" applyProtection="1">
      <alignment horizontal="center" vertical="center" wrapText="1"/>
    </xf>
    <xf numFmtId="0" fontId="168" fillId="12" borderId="59" xfId="0" applyFont="1" applyFill="1" applyBorder="1" applyAlignment="1" applyProtection="1">
      <alignment horizontal="center" vertical="center" wrapText="1"/>
    </xf>
    <xf numFmtId="44" fontId="147" fillId="52" borderId="127" xfId="0" applyNumberFormat="1" applyFont="1" applyFill="1" applyBorder="1" applyAlignment="1" applyProtection="1">
      <alignment horizontal="center" wrapText="1"/>
    </xf>
    <xf numFmtId="44" fontId="23" fillId="0" borderId="31" xfId="0" applyNumberFormat="1" applyFont="1" applyBorder="1" applyAlignment="1" applyProtection="1">
      <alignment horizontal="center" wrapText="1"/>
      <protection locked="0"/>
    </xf>
    <xf numFmtId="44" fontId="23" fillId="0" borderId="1" xfId="0" applyNumberFormat="1" applyFont="1" applyBorder="1" applyAlignment="1" applyProtection="1">
      <alignment horizontal="center" wrapText="1"/>
      <protection locked="0"/>
    </xf>
  </cellXfs>
  <cellStyles count="6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4" builtinId="27" customBuiltin="1"/>
    <cellStyle name="Calculation" xfId="18" builtinId="22" customBuiltin="1"/>
    <cellStyle name="Check Cell" xfId="20" builtinId="23" customBuiltin="1"/>
    <cellStyle name="Comma" xfId="3" builtinId="3"/>
    <cellStyle name="Comma 2" xfId="52" xr:uid="{00000000-0005-0000-0000-00001C000000}"/>
    <cellStyle name="Comma 3" xfId="56" xr:uid="{00000000-0005-0000-0000-00001D000000}"/>
    <cellStyle name="Currency" xfId="1" builtinId="4"/>
    <cellStyle name="Currency 2" xfId="6" xr:uid="{00000000-0005-0000-0000-00001F000000}"/>
    <cellStyle name="Currency 2 2" xfId="51" xr:uid="{00000000-0005-0000-0000-000020000000}"/>
    <cellStyle name="Currency 3" xfId="55" xr:uid="{00000000-0005-0000-0000-000021000000}"/>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2" builtinId="8"/>
    <cellStyle name="Hyperlink 2" xfId="58" xr:uid="{00000000-0005-0000-0000-000029000000}"/>
    <cellStyle name="Input" xfId="16" builtinId="20" customBuiltin="1"/>
    <cellStyle name="Linked Cell" xfId="19" builtinId="24" customBuiltin="1"/>
    <cellStyle name="Neutral" xfId="15" builtinId="28" customBuiltin="1"/>
    <cellStyle name="Normal" xfId="0" builtinId="0"/>
    <cellStyle name="Normal 2" xfId="7" xr:uid="{00000000-0005-0000-0000-00002E000000}"/>
    <cellStyle name="Normal 2 2" xfId="48" xr:uid="{00000000-0005-0000-0000-00002F000000}"/>
    <cellStyle name="Normal 3" xfId="5" xr:uid="{00000000-0005-0000-0000-000030000000}"/>
    <cellStyle name="Normal 3 2" xfId="50" xr:uid="{00000000-0005-0000-0000-000031000000}"/>
    <cellStyle name="Normal 4" xfId="54" xr:uid="{00000000-0005-0000-0000-000032000000}"/>
    <cellStyle name="Normal_BMP_Names" xfId="59" xr:uid="{C0D1045C-5EF1-40C1-A39C-BF66900AAF6D}"/>
    <cellStyle name="Note 2" xfId="49" xr:uid="{00000000-0005-0000-0000-000033000000}"/>
    <cellStyle name="Output" xfId="17" builtinId="21" customBuiltin="1"/>
    <cellStyle name="Percent" xfId="4" builtinId="5"/>
    <cellStyle name="Percent 2" xfId="53" xr:uid="{00000000-0005-0000-0000-000036000000}"/>
    <cellStyle name="Percent 3" xfId="57" xr:uid="{00000000-0005-0000-0000-000037000000}"/>
    <cellStyle name="Title" xfId="8" builtinId="15" customBuiltin="1"/>
    <cellStyle name="Total" xfId="23" builtinId="25" customBuiltin="1"/>
    <cellStyle name="Warning Text" xfId="21" builtinId="11" customBuiltin="1"/>
  </cellStyles>
  <dxfs count="16">
    <dxf>
      <font>
        <color rgb="FF9C0006"/>
      </font>
      <fill>
        <patternFill>
          <bgColor rgb="FFFFC7CE"/>
        </patternFill>
      </fill>
    </dxf>
    <dxf>
      <font>
        <color rgb="FF9C0006"/>
      </font>
      <fill>
        <patternFill>
          <bgColor rgb="FFFFC7CE"/>
        </patternFill>
      </fill>
    </dxf>
    <dxf>
      <font>
        <color theme="0"/>
      </font>
    </dxf>
    <dxf>
      <font>
        <b val="0"/>
        <i val="0"/>
        <strike val="0"/>
        <condense val="0"/>
        <extend val="0"/>
        <outline val="0"/>
        <shadow val="0"/>
        <u val="none"/>
        <vertAlign val="baseline"/>
        <sz val="11"/>
        <color indexed="8"/>
        <name val="Arial"/>
        <family val="2"/>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rgb="FF000000"/>
        <name val="Calibri"/>
        <family val="2"/>
        <scheme val="minor"/>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solid">
          <fgColor indexed="64"/>
          <bgColor theme="0" tint="-0.249977111117893"/>
        </patternFill>
      </fill>
    </dxf>
  </dxfs>
  <tableStyles count="0" defaultTableStyle="TableStyleMedium9" defaultPivotStyle="PivotStyleLight16"/>
  <colors>
    <mruColors>
      <color rgb="FFDDDDDD"/>
      <color rgb="FF969696"/>
      <color rgb="FFFFFF66"/>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18</xdr:row>
          <xdr:rowOff>9525</xdr:rowOff>
        </xdr:from>
        <xdr:to>
          <xdr:col>1</xdr:col>
          <xdr:colOff>695325</xdr:colOff>
          <xdr:row>18</xdr:row>
          <xdr:rowOff>180975</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25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20</xdr:row>
          <xdr:rowOff>28575</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25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2</xdr:col>
          <xdr:colOff>9525</xdr:colOff>
          <xdr:row>19</xdr:row>
          <xdr:rowOff>0</xdr:rowOff>
        </xdr:to>
        <xdr:sp macro="" textlink="">
          <xdr:nvSpPr>
            <xdr:cNvPr id="863233" name="Check Box 1" hidden="1">
              <a:extLst>
                <a:ext uri="{63B3BB69-23CF-44E3-9099-C40C66FF867C}">
                  <a14:compatExt spid="_x0000_s863233"/>
                </a:ext>
                <a:ext uri="{FF2B5EF4-FFF2-40B4-BE49-F238E27FC236}">
                  <a16:creationId xmlns:a16="http://schemas.microsoft.com/office/drawing/2014/main" id="{00000000-0008-0000-2600-0000012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2</xdr:col>
          <xdr:colOff>9525</xdr:colOff>
          <xdr:row>19</xdr:row>
          <xdr:rowOff>0</xdr:rowOff>
        </xdr:to>
        <xdr:sp macro="" textlink="">
          <xdr:nvSpPr>
            <xdr:cNvPr id="863234" name="Check Box 2" hidden="1">
              <a:extLst>
                <a:ext uri="{63B3BB69-23CF-44E3-9099-C40C66FF867C}">
                  <a14:compatExt spid="_x0000_s863234"/>
                </a:ext>
                <a:ext uri="{FF2B5EF4-FFF2-40B4-BE49-F238E27FC236}">
                  <a16:creationId xmlns:a16="http://schemas.microsoft.com/office/drawing/2014/main" id="{00000000-0008-0000-2600-0000022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2</xdr:col>
          <xdr:colOff>9525</xdr:colOff>
          <xdr:row>19</xdr:row>
          <xdr:rowOff>0</xdr:rowOff>
        </xdr:to>
        <xdr:sp macro="" textlink="">
          <xdr:nvSpPr>
            <xdr:cNvPr id="863237" name="Check Box 5" hidden="1">
              <a:extLst>
                <a:ext uri="{63B3BB69-23CF-44E3-9099-C40C66FF867C}">
                  <a14:compatExt spid="_x0000_s863237"/>
                </a:ext>
                <a:ext uri="{FF2B5EF4-FFF2-40B4-BE49-F238E27FC236}">
                  <a16:creationId xmlns:a16="http://schemas.microsoft.com/office/drawing/2014/main" id="{00000000-0008-0000-2600-0000052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2</xdr:col>
          <xdr:colOff>9525</xdr:colOff>
          <xdr:row>19</xdr:row>
          <xdr:rowOff>0</xdr:rowOff>
        </xdr:to>
        <xdr:sp macro="" textlink="">
          <xdr:nvSpPr>
            <xdr:cNvPr id="863238" name="Check Box 6" hidden="1">
              <a:extLst>
                <a:ext uri="{63B3BB69-23CF-44E3-9099-C40C66FF867C}">
                  <a14:compatExt spid="_x0000_s863238"/>
                </a:ext>
                <a:ext uri="{FF2B5EF4-FFF2-40B4-BE49-F238E27FC236}">
                  <a16:creationId xmlns:a16="http://schemas.microsoft.com/office/drawing/2014/main" id="{00000000-0008-0000-2600-0000062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18</xdr:row>
          <xdr:rowOff>219075</xdr:rowOff>
        </xdr:to>
        <xdr:sp macro="" textlink="">
          <xdr:nvSpPr>
            <xdr:cNvPr id="863243" name="Check Box 11" hidden="1">
              <a:extLst>
                <a:ext uri="{63B3BB69-23CF-44E3-9099-C40C66FF867C}">
                  <a14:compatExt spid="_x0000_s863243"/>
                </a:ext>
                <a:ext uri="{FF2B5EF4-FFF2-40B4-BE49-F238E27FC236}">
                  <a16:creationId xmlns:a16="http://schemas.microsoft.com/office/drawing/2014/main" id="{00000000-0008-0000-2600-00000B2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64257" name="Check Box 1" hidden="1">
              <a:extLst>
                <a:ext uri="{63B3BB69-23CF-44E3-9099-C40C66FF867C}">
                  <a14:compatExt spid="_x0000_s864257"/>
                </a:ext>
                <a:ext uri="{FF2B5EF4-FFF2-40B4-BE49-F238E27FC236}">
                  <a16:creationId xmlns:a16="http://schemas.microsoft.com/office/drawing/2014/main" id="{00000000-0008-0000-2700-00000130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64258" name="Check Box 2" hidden="1">
              <a:extLst>
                <a:ext uri="{63B3BB69-23CF-44E3-9099-C40C66FF867C}">
                  <a14:compatExt spid="_x0000_s864258"/>
                </a:ext>
                <a:ext uri="{FF2B5EF4-FFF2-40B4-BE49-F238E27FC236}">
                  <a16:creationId xmlns:a16="http://schemas.microsoft.com/office/drawing/2014/main" id="{00000000-0008-0000-2700-00000230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64261" name="Check Box 5" hidden="1">
              <a:extLst>
                <a:ext uri="{63B3BB69-23CF-44E3-9099-C40C66FF867C}">
                  <a14:compatExt spid="_x0000_s864261"/>
                </a:ext>
                <a:ext uri="{FF2B5EF4-FFF2-40B4-BE49-F238E27FC236}">
                  <a16:creationId xmlns:a16="http://schemas.microsoft.com/office/drawing/2014/main" id="{00000000-0008-0000-2700-00000530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64262" name="Check Box 6" hidden="1">
              <a:extLst>
                <a:ext uri="{63B3BB69-23CF-44E3-9099-C40C66FF867C}">
                  <a14:compatExt spid="_x0000_s864262"/>
                </a:ext>
                <a:ext uri="{FF2B5EF4-FFF2-40B4-BE49-F238E27FC236}">
                  <a16:creationId xmlns:a16="http://schemas.microsoft.com/office/drawing/2014/main" id="{00000000-0008-0000-2700-00000630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64266" name="Check Box 10" hidden="1">
              <a:extLst>
                <a:ext uri="{63B3BB69-23CF-44E3-9099-C40C66FF867C}">
                  <a14:compatExt spid="_x0000_s864266"/>
                </a:ext>
                <a:ext uri="{FF2B5EF4-FFF2-40B4-BE49-F238E27FC236}">
                  <a16:creationId xmlns:a16="http://schemas.microsoft.com/office/drawing/2014/main" id="{00000000-0008-0000-2700-00000A30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64267" name="Check Box 11" hidden="1">
              <a:extLst>
                <a:ext uri="{63B3BB69-23CF-44E3-9099-C40C66FF867C}">
                  <a14:compatExt spid="_x0000_s864267"/>
                </a:ext>
                <a:ext uri="{FF2B5EF4-FFF2-40B4-BE49-F238E27FC236}">
                  <a16:creationId xmlns:a16="http://schemas.microsoft.com/office/drawing/2014/main" id="{00000000-0008-0000-2700-00000B30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64268" name="Check Box 12" hidden="1">
              <a:extLst>
                <a:ext uri="{63B3BB69-23CF-44E3-9099-C40C66FF867C}">
                  <a14:compatExt spid="_x0000_s864268"/>
                </a:ext>
                <a:ext uri="{FF2B5EF4-FFF2-40B4-BE49-F238E27FC236}">
                  <a16:creationId xmlns:a16="http://schemas.microsoft.com/office/drawing/2014/main" id="{00000000-0008-0000-2700-00000C30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64269" name="Check Box 13" hidden="1">
              <a:extLst>
                <a:ext uri="{63B3BB69-23CF-44E3-9099-C40C66FF867C}">
                  <a14:compatExt spid="_x0000_s864269"/>
                </a:ext>
                <a:ext uri="{FF2B5EF4-FFF2-40B4-BE49-F238E27FC236}">
                  <a16:creationId xmlns:a16="http://schemas.microsoft.com/office/drawing/2014/main" id="{00000000-0008-0000-2700-00000D30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20</xdr:row>
          <xdr:rowOff>28575</xdr:rowOff>
        </xdr:to>
        <xdr:sp macro="" textlink="">
          <xdr:nvSpPr>
            <xdr:cNvPr id="864270" name="Check Box 14" hidden="1">
              <a:extLst>
                <a:ext uri="{63B3BB69-23CF-44E3-9099-C40C66FF867C}">
                  <a14:compatExt spid="_x0000_s864270"/>
                </a:ext>
                <a:ext uri="{FF2B5EF4-FFF2-40B4-BE49-F238E27FC236}">
                  <a16:creationId xmlns:a16="http://schemas.microsoft.com/office/drawing/2014/main" id="{00000000-0008-0000-2700-00000E30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89857" name="Check Box 1" hidden="1">
              <a:extLst>
                <a:ext uri="{63B3BB69-23CF-44E3-9099-C40C66FF867C}">
                  <a14:compatExt spid="_x0000_s889857"/>
                </a:ext>
                <a:ext uri="{FF2B5EF4-FFF2-40B4-BE49-F238E27FC236}">
                  <a16:creationId xmlns:a16="http://schemas.microsoft.com/office/drawing/2014/main" id="{00000000-0008-0000-2800-0000019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89858" name="Check Box 2" hidden="1">
              <a:extLst>
                <a:ext uri="{63B3BB69-23CF-44E3-9099-C40C66FF867C}">
                  <a14:compatExt spid="_x0000_s889858"/>
                </a:ext>
                <a:ext uri="{FF2B5EF4-FFF2-40B4-BE49-F238E27FC236}">
                  <a16:creationId xmlns:a16="http://schemas.microsoft.com/office/drawing/2014/main" id="{00000000-0008-0000-2800-0000029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89859" name="Check Box 3" hidden="1">
              <a:extLst>
                <a:ext uri="{63B3BB69-23CF-44E3-9099-C40C66FF867C}">
                  <a14:compatExt spid="_x0000_s889859"/>
                </a:ext>
                <a:ext uri="{FF2B5EF4-FFF2-40B4-BE49-F238E27FC236}">
                  <a16:creationId xmlns:a16="http://schemas.microsoft.com/office/drawing/2014/main" id="{00000000-0008-0000-2800-0000039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89860" name="Check Box 4" hidden="1">
              <a:extLst>
                <a:ext uri="{63B3BB69-23CF-44E3-9099-C40C66FF867C}">
                  <a14:compatExt spid="_x0000_s889860"/>
                </a:ext>
                <a:ext uri="{FF2B5EF4-FFF2-40B4-BE49-F238E27FC236}">
                  <a16:creationId xmlns:a16="http://schemas.microsoft.com/office/drawing/2014/main" id="{00000000-0008-0000-2800-0000049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89861" name="Check Box 5" hidden="1">
              <a:extLst>
                <a:ext uri="{63B3BB69-23CF-44E3-9099-C40C66FF867C}">
                  <a14:compatExt spid="_x0000_s889861"/>
                </a:ext>
                <a:ext uri="{FF2B5EF4-FFF2-40B4-BE49-F238E27FC236}">
                  <a16:creationId xmlns:a16="http://schemas.microsoft.com/office/drawing/2014/main" id="{00000000-0008-0000-2800-0000059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89862" name="Check Box 6" hidden="1">
              <a:extLst>
                <a:ext uri="{63B3BB69-23CF-44E3-9099-C40C66FF867C}">
                  <a14:compatExt spid="_x0000_s889862"/>
                </a:ext>
                <a:ext uri="{FF2B5EF4-FFF2-40B4-BE49-F238E27FC236}">
                  <a16:creationId xmlns:a16="http://schemas.microsoft.com/office/drawing/2014/main" id="{00000000-0008-0000-2800-0000069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89863" name="Check Box 7" hidden="1">
              <a:extLst>
                <a:ext uri="{63B3BB69-23CF-44E3-9099-C40C66FF867C}">
                  <a14:compatExt spid="_x0000_s889863"/>
                </a:ext>
                <a:ext uri="{FF2B5EF4-FFF2-40B4-BE49-F238E27FC236}">
                  <a16:creationId xmlns:a16="http://schemas.microsoft.com/office/drawing/2014/main" id="{00000000-0008-0000-2800-0000079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89864" name="Check Box 8" hidden="1">
              <a:extLst>
                <a:ext uri="{63B3BB69-23CF-44E3-9099-C40C66FF867C}">
                  <a14:compatExt spid="_x0000_s889864"/>
                </a:ext>
                <a:ext uri="{FF2B5EF4-FFF2-40B4-BE49-F238E27FC236}">
                  <a16:creationId xmlns:a16="http://schemas.microsoft.com/office/drawing/2014/main" id="{00000000-0008-0000-2800-0000089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20</xdr:row>
          <xdr:rowOff>28575</xdr:rowOff>
        </xdr:to>
        <xdr:sp macro="" textlink="">
          <xdr:nvSpPr>
            <xdr:cNvPr id="889865" name="Check Box 9" hidden="1">
              <a:extLst>
                <a:ext uri="{63B3BB69-23CF-44E3-9099-C40C66FF867C}">
                  <a14:compatExt spid="_x0000_s889865"/>
                </a:ext>
                <a:ext uri="{FF2B5EF4-FFF2-40B4-BE49-F238E27FC236}">
                  <a16:creationId xmlns:a16="http://schemas.microsoft.com/office/drawing/2014/main" id="{00000000-0008-0000-2800-0000099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90881" name="Check Box 1" hidden="1">
              <a:extLst>
                <a:ext uri="{63B3BB69-23CF-44E3-9099-C40C66FF867C}">
                  <a14:compatExt spid="_x0000_s890881"/>
                </a:ext>
                <a:ext uri="{FF2B5EF4-FFF2-40B4-BE49-F238E27FC236}">
                  <a16:creationId xmlns:a16="http://schemas.microsoft.com/office/drawing/2014/main" id="{00000000-0008-0000-2900-00000198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90882" name="Check Box 2" hidden="1">
              <a:extLst>
                <a:ext uri="{63B3BB69-23CF-44E3-9099-C40C66FF867C}">
                  <a14:compatExt spid="_x0000_s890882"/>
                </a:ext>
                <a:ext uri="{FF2B5EF4-FFF2-40B4-BE49-F238E27FC236}">
                  <a16:creationId xmlns:a16="http://schemas.microsoft.com/office/drawing/2014/main" id="{00000000-0008-0000-2900-00000298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90883" name="Check Box 3" hidden="1">
              <a:extLst>
                <a:ext uri="{63B3BB69-23CF-44E3-9099-C40C66FF867C}">
                  <a14:compatExt spid="_x0000_s890883"/>
                </a:ext>
                <a:ext uri="{FF2B5EF4-FFF2-40B4-BE49-F238E27FC236}">
                  <a16:creationId xmlns:a16="http://schemas.microsoft.com/office/drawing/2014/main" id="{00000000-0008-0000-2900-00000398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90884" name="Check Box 4" hidden="1">
              <a:extLst>
                <a:ext uri="{63B3BB69-23CF-44E3-9099-C40C66FF867C}">
                  <a14:compatExt spid="_x0000_s890884"/>
                </a:ext>
                <a:ext uri="{FF2B5EF4-FFF2-40B4-BE49-F238E27FC236}">
                  <a16:creationId xmlns:a16="http://schemas.microsoft.com/office/drawing/2014/main" id="{00000000-0008-0000-2900-00000498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90885" name="Check Box 5" hidden="1">
              <a:extLst>
                <a:ext uri="{63B3BB69-23CF-44E3-9099-C40C66FF867C}">
                  <a14:compatExt spid="_x0000_s890885"/>
                </a:ext>
                <a:ext uri="{FF2B5EF4-FFF2-40B4-BE49-F238E27FC236}">
                  <a16:creationId xmlns:a16="http://schemas.microsoft.com/office/drawing/2014/main" id="{00000000-0008-0000-2900-00000598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90886" name="Check Box 6" hidden="1">
              <a:extLst>
                <a:ext uri="{63B3BB69-23CF-44E3-9099-C40C66FF867C}">
                  <a14:compatExt spid="_x0000_s890886"/>
                </a:ext>
                <a:ext uri="{FF2B5EF4-FFF2-40B4-BE49-F238E27FC236}">
                  <a16:creationId xmlns:a16="http://schemas.microsoft.com/office/drawing/2014/main" id="{00000000-0008-0000-2900-00000698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90887" name="Check Box 7" hidden="1">
              <a:extLst>
                <a:ext uri="{63B3BB69-23CF-44E3-9099-C40C66FF867C}">
                  <a14:compatExt spid="_x0000_s890887"/>
                </a:ext>
                <a:ext uri="{FF2B5EF4-FFF2-40B4-BE49-F238E27FC236}">
                  <a16:creationId xmlns:a16="http://schemas.microsoft.com/office/drawing/2014/main" id="{00000000-0008-0000-2900-00000798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890888" name="Check Box 8" hidden="1">
              <a:extLst>
                <a:ext uri="{63B3BB69-23CF-44E3-9099-C40C66FF867C}">
                  <a14:compatExt spid="_x0000_s890888"/>
                </a:ext>
                <a:ext uri="{FF2B5EF4-FFF2-40B4-BE49-F238E27FC236}">
                  <a16:creationId xmlns:a16="http://schemas.microsoft.com/office/drawing/2014/main" id="{00000000-0008-0000-2900-00000898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20</xdr:row>
          <xdr:rowOff>28575</xdr:rowOff>
        </xdr:to>
        <xdr:sp macro="" textlink="">
          <xdr:nvSpPr>
            <xdr:cNvPr id="890889" name="Check Box 9" hidden="1">
              <a:extLst>
                <a:ext uri="{63B3BB69-23CF-44E3-9099-C40C66FF867C}">
                  <a14:compatExt spid="_x0000_s890889"/>
                </a:ext>
                <a:ext uri="{FF2B5EF4-FFF2-40B4-BE49-F238E27FC236}">
                  <a16:creationId xmlns:a16="http://schemas.microsoft.com/office/drawing/2014/main" id="{00000000-0008-0000-2900-00000998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6481" name="Check Box 1" hidden="1">
              <a:extLst>
                <a:ext uri="{63B3BB69-23CF-44E3-9099-C40C66FF867C}">
                  <a14:compatExt spid="_x0000_s916481"/>
                </a:ext>
                <a:ext uri="{FF2B5EF4-FFF2-40B4-BE49-F238E27FC236}">
                  <a16:creationId xmlns:a16="http://schemas.microsoft.com/office/drawing/2014/main" id="{00000000-0008-0000-2A00-000001F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6482" name="Check Box 2" hidden="1">
              <a:extLst>
                <a:ext uri="{63B3BB69-23CF-44E3-9099-C40C66FF867C}">
                  <a14:compatExt spid="_x0000_s916482"/>
                </a:ext>
                <a:ext uri="{FF2B5EF4-FFF2-40B4-BE49-F238E27FC236}">
                  <a16:creationId xmlns:a16="http://schemas.microsoft.com/office/drawing/2014/main" id="{00000000-0008-0000-2A00-000002F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6483" name="Check Box 3" hidden="1">
              <a:extLst>
                <a:ext uri="{63B3BB69-23CF-44E3-9099-C40C66FF867C}">
                  <a14:compatExt spid="_x0000_s916483"/>
                </a:ext>
                <a:ext uri="{FF2B5EF4-FFF2-40B4-BE49-F238E27FC236}">
                  <a16:creationId xmlns:a16="http://schemas.microsoft.com/office/drawing/2014/main" id="{00000000-0008-0000-2A00-000003F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6484" name="Check Box 4" hidden="1">
              <a:extLst>
                <a:ext uri="{63B3BB69-23CF-44E3-9099-C40C66FF867C}">
                  <a14:compatExt spid="_x0000_s916484"/>
                </a:ext>
                <a:ext uri="{FF2B5EF4-FFF2-40B4-BE49-F238E27FC236}">
                  <a16:creationId xmlns:a16="http://schemas.microsoft.com/office/drawing/2014/main" id="{00000000-0008-0000-2A00-000004F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6485" name="Check Box 5" hidden="1">
              <a:extLst>
                <a:ext uri="{63B3BB69-23CF-44E3-9099-C40C66FF867C}">
                  <a14:compatExt spid="_x0000_s916485"/>
                </a:ext>
                <a:ext uri="{FF2B5EF4-FFF2-40B4-BE49-F238E27FC236}">
                  <a16:creationId xmlns:a16="http://schemas.microsoft.com/office/drawing/2014/main" id="{00000000-0008-0000-2A00-000005F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6486" name="Check Box 6" hidden="1">
              <a:extLst>
                <a:ext uri="{63B3BB69-23CF-44E3-9099-C40C66FF867C}">
                  <a14:compatExt spid="_x0000_s916486"/>
                </a:ext>
                <a:ext uri="{FF2B5EF4-FFF2-40B4-BE49-F238E27FC236}">
                  <a16:creationId xmlns:a16="http://schemas.microsoft.com/office/drawing/2014/main" id="{00000000-0008-0000-2A00-000006F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6487" name="Check Box 7" hidden="1">
              <a:extLst>
                <a:ext uri="{63B3BB69-23CF-44E3-9099-C40C66FF867C}">
                  <a14:compatExt spid="_x0000_s916487"/>
                </a:ext>
                <a:ext uri="{FF2B5EF4-FFF2-40B4-BE49-F238E27FC236}">
                  <a16:creationId xmlns:a16="http://schemas.microsoft.com/office/drawing/2014/main" id="{00000000-0008-0000-2A00-000007F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6488" name="Check Box 8" hidden="1">
              <a:extLst>
                <a:ext uri="{63B3BB69-23CF-44E3-9099-C40C66FF867C}">
                  <a14:compatExt spid="_x0000_s916488"/>
                </a:ext>
                <a:ext uri="{FF2B5EF4-FFF2-40B4-BE49-F238E27FC236}">
                  <a16:creationId xmlns:a16="http://schemas.microsoft.com/office/drawing/2014/main" id="{00000000-0008-0000-2A00-000008F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20</xdr:row>
          <xdr:rowOff>28575</xdr:rowOff>
        </xdr:to>
        <xdr:sp macro="" textlink="">
          <xdr:nvSpPr>
            <xdr:cNvPr id="916489" name="Check Box 9" hidden="1">
              <a:extLst>
                <a:ext uri="{63B3BB69-23CF-44E3-9099-C40C66FF867C}">
                  <a14:compatExt spid="_x0000_s916489"/>
                </a:ext>
                <a:ext uri="{FF2B5EF4-FFF2-40B4-BE49-F238E27FC236}">
                  <a16:creationId xmlns:a16="http://schemas.microsoft.com/office/drawing/2014/main" id="{00000000-0008-0000-2A00-000009F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7505" name="Check Box 1" hidden="1">
              <a:extLst>
                <a:ext uri="{63B3BB69-23CF-44E3-9099-C40C66FF867C}">
                  <a14:compatExt spid="_x0000_s917505"/>
                </a:ext>
                <a:ext uri="{FF2B5EF4-FFF2-40B4-BE49-F238E27FC236}">
                  <a16:creationId xmlns:a16="http://schemas.microsoft.com/office/drawing/2014/main" id="{00000000-0008-0000-2B00-0000010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7506" name="Check Box 2" hidden="1">
              <a:extLst>
                <a:ext uri="{63B3BB69-23CF-44E3-9099-C40C66FF867C}">
                  <a14:compatExt spid="_x0000_s917506"/>
                </a:ext>
                <a:ext uri="{FF2B5EF4-FFF2-40B4-BE49-F238E27FC236}">
                  <a16:creationId xmlns:a16="http://schemas.microsoft.com/office/drawing/2014/main" id="{00000000-0008-0000-2B00-0000020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7507" name="Check Box 3" hidden="1">
              <a:extLst>
                <a:ext uri="{63B3BB69-23CF-44E3-9099-C40C66FF867C}">
                  <a14:compatExt spid="_x0000_s917507"/>
                </a:ext>
                <a:ext uri="{FF2B5EF4-FFF2-40B4-BE49-F238E27FC236}">
                  <a16:creationId xmlns:a16="http://schemas.microsoft.com/office/drawing/2014/main" id="{00000000-0008-0000-2B00-0000030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7508" name="Check Box 4" hidden="1">
              <a:extLst>
                <a:ext uri="{63B3BB69-23CF-44E3-9099-C40C66FF867C}">
                  <a14:compatExt spid="_x0000_s917508"/>
                </a:ext>
                <a:ext uri="{FF2B5EF4-FFF2-40B4-BE49-F238E27FC236}">
                  <a16:creationId xmlns:a16="http://schemas.microsoft.com/office/drawing/2014/main" id="{00000000-0008-0000-2B00-0000040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7509" name="Check Box 5" hidden="1">
              <a:extLst>
                <a:ext uri="{63B3BB69-23CF-44E3-9099-C40C66FF867C}">
                  <a14:compatExt spid="_x0000_s917509"/>
                </a:ext>
                <a:ext uri="{FF2B5EF4-FFF2-40B4-BE49-F238E27FC236}">
                  <a16:creationId xmlns:a16="http://schemas.microsoft.com/office/drawing/2014/main" id="{00000000-0008-0000-2B00-0000050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7510" name="Check Box 6" hidden="1">
              <a:extLst>
                <a:ext uri="{63B3BB69-23CF-44E3-9099-C40C66FF867C}">
                  <a14:compatExt spid="_x0000_s917510"/>
                </a:ext>
                <a:ext uri="{FF2B5EF4-FFF2-40B4-BE49-F238E27FC236}">
                  <a16:creationId xmlns:a16="http://schemas.microsoft.com/office/drawing/2014/main" id="{00000000-0008-0000-2B00-0000060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7511" name="Check Box 7" hidden="1">
              <a:extLst>
                <a:ext uri="{63B3BB69-23CF-44E3-9099-C40C66FF867C}">
                  <a14:compatExt spid="_x0000_s917511"/>
                </a:ext>
                <a:ext uri="{FF2B5EF4-FFF2-40B4-BE49-F238E27FC236}">
                  <a16:creationId xmlns:a16="http://schemas.microsoft.com/office/drawing/2014/main" id="{00000000-0008-0000-2B00-0000070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7512" name="Check Box 8" hidden="1">
              <a:extLst>
                <a:ext uri="{63B3BB69-23CF-44E3-9099-C40C66FF867C}">
                  <a14:compatExt spid="_x0000_s917512"/>
                </a:ext>
                <a:ext uri="{FF2B5EF4-FFF2-40B4-BE49-F238E27FC236}">
                  <a16:creationId xmlns:a16="http://schemas.microsoft.com/office/drawing/2014/main" id="{00000000-0008-0000-2B00-0000080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20</xdr:row>
          <xdr:rowOff>28575</xdr:rowOff>
        </xdr:to>
        <xdr:sp macro="" textlink="">
          <xdr:nvSpPr>
            <xdr:cNvPr id="917513" name="Check Box 9" hidden="1">
              <a:extLst>
                <a:ext uri="{63B3BB69-23CF-44E3-9099-C40C66FF867C}">
                  <a14:compatExt spid="_x0000_s917513"/>
                </a:ext>
                <a:ext uri="{FF2B5EF4-FFF2-40B4-BE49-F238E27FC236}">
                  <a16:creationId xmlns:a16="http://schemas.microsoft.com/office/drawing/2014/main" id="{00000000-0008-0000-2B00-0000090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8529" name="Check Box 1" hidden="1">
              <a:extLst>
                <a:ext uri="{63B3BB69-23CF-44E3-9099-C40C66FF867C}">
                  <a14:compatExt spid="_x0000_s918529"/>
                </a:ext>
                <a:ext uri="{FF2B5EF4-FFF2-40B4-BE49-F238E27FC236}">
                  <a16:creationId xmlns:a16="http://schemas.microsoft.com/office/drawing/2014/main" id="{00000000-0008-0000-2C00-0000010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8530" name="Check Box 2" hidden="1">
              <a:extLst>
                <a:ext uri="{63B3BB69-23CF-44E3-9099-C40C66FF867C}">
                  <a14:compatExt spid="_x0000_s918530"/>
                </a:ext>
                <a:ext uri="{FF2B5EF4-FFF2-40B4-BE49-F238E27FC236}">
                  <a16:creationId xmlns:a16="http://schemas.microsoft.com/office/drawing/2014/main" id="{00000000-0008-0000-2C00-0000020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8531" name="Check Box 3" hidden="1">
              <a:extLst>
                <a:ext uri="{63B3BB69-23CF-44E3-9099-C40C66FF867C}">
                  <a14:compatExt spid="_x0000_s918531"/>
                </a:ext>
                <a:ext uri="{FF2B5EF4-FFF2-40B4-BE49-F238E27FC236}">
                  <a16:creationId xmlns:a16="http://schemas.microsoft.com/office/drawing/2014/main" id="{00000000-0008-0000-2C00-0000030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8532" name="Check Box 4" hidden="1">
              <a:extLst>
                <a:ext uri="{63B3BB69-23CF-44E3-9099-C40C66FF867C}">
                  <a14:compatExt spid="_x0000_s918532"/>
                </a:ext>
                <a:ext uri="{FF2B5EF4-FFF2-40B4-BE49-F238E27FC236}">
                  <a16:creationId xmlns:a16="http://schemas.microsoft.com/office/drawing/2014/main" id="{00000000-0008-0000-2C00-0000040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8533" name="Check Box 5" hidden="1">
              <a:extLst>
                <a:ext uri="{63B3BB69-23CF-44E3-9099-C40C66FF867C}">
                  <a14:compatExt spid="_x0000_s918533"/>
                </a:ext>
                <a:ext uri="{FF2B5EF4-FFF2-40B4-BE49-F238E27FC236}">
                  <a16:creationId xmlns:a16="http://schemas.microsoft.com/office/drawing/2014/main" id="{00000000-0008-0000-2C00-0000050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8534" name="Check Box 6" hidden="1">
              <a:extLst>
                <a:ext uri="{63B3BB69-23CF-44E3-9099-C40C66FF867C}">
                  <a14:compatExt spid="_x0000_s918534"/>
                </a:ext>
                <a:ext uri="{FF2B5EF4-FFF2-40B4-BE49-F238E27FC236}">
                  <a16:creationId xmlns:a16="http://schemas.microsoft.com/office/drawing/2014/main" id="{00000000-0008-0000-2C00-0000060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8535" name="Check Box 7" hidden="1">
              <a:extLst>
                <a:ext uri="{63B3BB69-23CF-44E3-9099-C40C66FF867C}">
                  <a14:compatExt spid="_x0000_s918535"/>
                </a:ext>
                <a:ext uri="{FF2B5EF4-FFF2-40B4-BE49-F238E27FC236}">
                  <a16:creationId xmlns:a16="http://schemas.microsoft.com/office/drawing/2014/main" id="{00000000-0008-0000-2C00-0000070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8536" name="Check Box 8" hidden="1">
              <a:extLst>
                <a:ext uri="{63B3BB69-23CF-44E3-9099-C40C66FF867C}">
                  <a14:compatExt spid="_x0000_s918536"/>
                </a:ext>
                <a:ext uri="{FF2B5EF4-FFF2-40B4-BE49-F238E27FC236}">
                  <a16:creationId xmlns:a16="http://schemas.microsoft.com/office/drawing/2014/main" id="{00000000-0008-0000-2C00-0000080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20</xdr:row>
          <xdr:rowOff>28575</xdr:rowOff>
        </xdr:to>
        <xdr:sp macro="" textlink="">
          <xdr:nvSpPr>
            <xdr:cNvPr id="918537" name="Check Box 9" hidden="1">
              <a:extLst>
                <a:ext uri="{63B3BB69-23CF-44E3-9099-C40C66FF867C}">
                  <a14:compatExt spid="_x0000_s918537"/>
                </a:ext>
                <a:ext uri="{FF2B5EF4-FFF2-40B4-BE49-F238E27FC236}">
                  <a16:creationId xmlns:a16="http://schemas.microsoft.com/office/drawing/2014/main" id="{00000000-0008-0000-2C00-0000090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9553" name="Check Box 1" hidden="1">
              <a:extLst>
                <a:ext uri="{63B3BB69-23CF-44E3-9099-C40C66FF867C}">
                  <a14:compatExt spid="_x0000_s919553"/>
                </a:ext>
                <a:ext uri="{FF2B5EF4-FFF2-40B4-BE49-F238E27FC236}">
                  <a16:creationId xmlns:a16="http://schemas.microsoft.com/office/drawing/2014/main" id="{00000000-0008-0000-2D00-000001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9554" name="Check Box 2" hidden="1">
              <a:extLst>
                <a:ext uri="{63B3BB69-23CF-44E3-9099-C40C66FF867C}">
                  <a14:compatExt spid="_x0000_s919554"/>
                </a:ext>
                <a:ext uri="{FF2B5EF4-FFF2-40B4-BE49-F238E27FC236}">
                  <a16:creationId xmlns:a16="http://schemas.microsoft.com/office/drawing/2014/main" id="{00000000-0008-0000-2D00-000002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9555" name="Check Box 3" hidden="1">
              <a:extLst>
                <a:ext uri="{63B3BB69-23CF-44E3-9099-C40C66FF867C}">
                  <a14:compatExt spid="_x0000_s919555"/>
                </a:ext>
                <a:ext uri="{FF2B5EF4-FFF2-40B4-BE49-F238E27FC236}">
                  <a16:creationId xmlns:a16="http://schemas.microsoft.com/office/drawing/2014/main" id="{00000000-0008-0000-2D00-000003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9556" name="Check Box 4" hidden="1">
              <a:extLst>
                <a:ext uri="{63B3BB69-23CF-44E3-9099-C40C66FF867C}">
                  <a14:compatExt spid="_x0000_s919556"/>
                </a:ext>
                <a:ext uri="{FF2B5EF4-FFF2-40B4-BE49-F238E27FC236}">
                  <a16:creationId xmlns:a16="http://schemas.microsoft.com/office/drawing/2014/main" id="{00000000-0008-0000-2D00-000004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9557" name="Check Box 5" hidden="1">
              <a:extLst>
                <a:ext uri="{63B3BB69-23CF-44E3-9099-C40C66FF867C}">
                  <a14:compatExt spid="_x0000_s919557"/>
                </a:ext>
                <a:ext uri="{FF2B5EF4-FFF2-40B4-BE49-F238E27FC236}">
                  <a16:creationId xmlns:a16="http://schemas.microsoft.com/office/drawing/2014/main" id="{00000000-0008-0000-2D00-000005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9558" name="Check Box 6" hidden="1">
              <a:extLst>
                <a:ext uri="{63B3BB69-23CF-44E3-9099-C40C66FF867C}">
                  <a14:compatExt spid="_x0000_s919558"/>
                </a:ext>
                <a:ext uri="{FF2B5EF4-FFF2-40B4-BE49-F238E27FC236}">
                  <a16:creationId xmlns:a16="http://schemas.microsoft.com/office/drawing/2014/main" id="{00000000-0008-0000-2D00-000006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9559" name="Check Box 7" hidden="1">
              <a:extLst>
                <a:ext uri="{63B3BB69-23CF-44E3-9099-C40C66FF867C}">
                  <a14:compatExt spid="_x0000_s919559"/>
                </a:ext>
                <a:ext uri="{FF2B5EF4-FFF2-40B4-BE49-F238E27FC236}">
                  <a16:creationId xmlns:a16="http://schemas.microsoft.com/office/drawing/2014/main" id="{00000000-0008-0000-2D00-000007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19560" name="Check Box 8" hidden="1">
              <a:extLst>
                <a:ext uri="{63B3BB69-23CF-44E3-9099-C40C66FF867C}">
                  <a14:compatExt spid="_x0000_s919560"/>
                </a:ext>
                <a:ext uri="{FF2B5EF4-FFF2-40B4-BE49-F238E27FC236}">
                  <a16:creationId xmlns:a16="http://schemas.microsoft.com/office/drawing/2014/main" id="{00000000-0008-0000-2D00-000008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20</xdr:row>
          <xdr:rowOff>28575</xdr:rowOff>
        </xdr:to>
        <xdr:sp macro="" textlink="">
          <xdr:nvSpPr>
            <xdr:cNvPr id="919561" name="Check Box 9" hidden="1">
              <a:extLst>
                <a:ext uri="{63B3BB69-23CF-44E3-9099-C40C66FF867C}">
                  <a14:compatExt spid="_x0000_s919561"/>
                </a:ext>
                <a:ext uri="{FF2B5EF4-FFF2-40B4-BE49-F238E27FC236}">
                  <a16:creationId xmlns:a16="http://schemas.microsoft.com/office/drawing/2014/main" id="{00000000-0008-0000-2D00-000009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0577" name="Check Box 1" hidden="1">
              <a:extLst>
                <a:ext uri="{63B3BB69-23CF-44E3-9099-C40C66FF867C}">
                  <a14:compatExt spid="_x0000_s920577"/>
                </a:ext>
                <a:ext uri="{FF2B5EF4-FFF2-40B4-BE49-F238E27FC236}">
                  <a16:creationId xmlns:a16="http://schemas.microsoft.com/office/drawing/2014/main" id="{00000000-0008-0000-2E00-0000010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0578" name="Check Box 2" hidden="1">
              <a:extLst>
                <a:ext uri="{63B3BB69-23CF-44E3-9099-C40C66FF867C}">
                  <a14:compatExt spid="_x0000_s920578"/>
                </a:ext>
                <a:ext uri="{FF2B5EF4-FFF2-40B4-BE49-F238E27FC236}">
                  <a16:creationId xmlns:a16="http://schemas.microsoft.com/office/drawing/2014/main" id="{00000000-0008-0000-2E00-0000020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0579" name="Check Box 3" hidden="1">
              <a:extLst>
                <a:ext uri="{63B3BB69-23CF-44E3-9099-C40C66FF867C}">
                  <a14:compatExt spid="_x0000_s920579"/>
                </a:ext>
                <a:ext uri="{FF2B5EF4-FFF2-40B4-BE49-F238E27FC236}">
                  <a16:creationId xmlns:a16="http://schemas.microsoft.com/office/drawing/2014/main" id="{00000000-0008-0000-2E00-0000030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0580" name="Check Box 4" hidden="1">
              <a:extLst>
                <a:ext uri="{63B3BB69-23CF-44E3-9099-C40C66FF867C}">
                  <a14:compatExt spid="_x0000_s920580"/>
                </a:ext>
                <a:ext uri="{FF2B5EF4-FFF2-40B4-BE49-F238E27FC236}">
                  <a16:creationId xmlns:a16="http://schemas.microsoft.com/office/drawing/2014/main" id="{00000000-0008-0000-2E00-0000040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0581" name="Check Box 5" hidden="1">
              <a:extLst>
                <a:ext uri="{63B3BB69-23CF-44E3-9099-C40C66FF867C}">
                  <a14:compatExt spid="_x0000_s920581"/>
                </a:ext>
                <a:ext uri="{FF2B5EF4-FFF2-40B4-BE49-F238E27FC236}">
                  <a16:creationId xmlns:a16="http://schemas.microsoft.com/office/drawing/2014/main" id="{00000000-0008-0000-2E00-0000050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0582" name="Check Box 6" hidden="1">
              <a:extLst>
                <a:ext uri="{63B3BB69-23CF-44E3-9099-C40C66FF867C}">
                  <a14:compatExt spid="_x0000_s920582"/>
                </a:ext>
                <a:ext uri="{FF2B5EF4-FFF2-40B4-BE49-F238E27FC236}">
                  <a16:creationId xmlns:a16="http://schemas.microsoft.com/office/drawing/2014/main" id="{00000000-0008-0000-2E00-0000060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0583" name="Check Box 7" hidden="1">
              <a:extLst>
                <a:ext uri="{63B3BB69-23CF-44E3-9099-C40C66FF867C}">
                  <a14:compatExt spid="_x0000_s920583"/>
                </a:ext>
                <a:ext uri="{FF2B5EF4-FFF2-40B4-BE49-F238E27FC236}">
                  <a16:creationId xmlns:a16="http://schemas.microsoft.com/office/drawing/2014/main" id="{00000000-0008-0000-2E00-0000070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0584" name="Check Box 8" hidden="1">
              <a:extLst>
                <a:ext uri="{63B3BB69-23CF-44E3-9099-C40C66FF867C}">
                  <a14:compatExt spid="_x0000_s920584"/>
                </a:ext>
                <a:ext uri="{FF2B5EF4-FFF2-40B4-BE49-F238E27FC236}">
                  <a16:creationId xmlns:a16="http://schemas.microsoft.com/office/drawing/2014/main" id="{00000000-0008-0000-2E00-0000080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20</xdr:row>
          <xdr:rowOff>28575</xdr:rowOff>
        </xdr:to>
        <xdr:sp macro="" textlink="">
          <xdr:nvSpPr>
            <xdr:cNvPr id="920585" name="Check Box 9" hidden="1">
              <a:extLst>
                <a:ext uri="{63B3BB69-23CF-44E3-9099-C40C66FF867C}">
                  <a14:compatExt spid="_x0000_s920585"/>
                </a:ext>
                <a:ext uri="{FF2B5EF4-FFF2-40B4-BE49-F238E27FC236}">
                  <a16:creationId xmlns:a16="http://schemas.microsoft.com/office/drawing/2014/main" id="{00000000-0008-0000-2E00-0000090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1601" name="Check Box 1" hidden="1">
              <a:extLst>
                <a:ext uri="{63B3BB69-23CF-44E3-9099-C40C66FF867C}">
                  <a14:compatExt spid="_x0000_s921601"/>
                </a:ext>
                <a:ext uri="{FF2B5EF4-FFF2-40B4-BE49-F238E27FC236}">
                  <a16:creationId xmlns:a16="http://schemas.microsoft.com/office/drawing/2014/main" id="{00000000-0008-0000-2F00-0000011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1602" name="Check Box 2" hidden="1">
              <a:extLst>
                <a:ext uri="{63B3BB69-23CF-44E3-9099-C40C66FF867C}">
                  <a14:compatExt spid="_x0000_s921602"/>
                </a:ext>
                <a:ext uri="{FF2B5EF4-FFF2-40B4-BE49-F238E27FC236}">
                  <a16:creationId xmlns:a16="http://schemas.microsoft.com/office/drawing/2014/main" id="{00000000-0008-0000-2F00-0000021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1603" name="Check Box 3" hidden="1">
              <a:extLst>
                <a:ext uri="{63B3BB69-23CF-44E3-9099-C40C66FF867C}">
                  <a14:compatExt spid="_x0000_s921603"/>
                </a:ext>
                <a:ext uri="{FF2B5EF4-FFF2-40B4-BE49-F238E27FC236}">
                  <a16:creationId xmlns:a16="http://schemas.microsoft.com/office/drawing/2014/main" id="{00000000-0008-0000-2F00-0000031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1604" name="Check Box 4" hidden="1">
              <a:extLst>
                <a:ext uri="{63B3BB69-23CF-44E3-9099-C40C66FF867C}">
                  <a14:compatExt spid="_x0000_s921604"/>
                </a:ext>
                <a:ext uri="{FF2B5EF4-FFF2-40B4-BE49-F238E27FC236}">
                  <a16:creationId xmlns:a16="http://schemas.microsoft.com/office/drawing/2014/main" id="{00000000-0008-0000-2F00-0000041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1605" name="Check Box 5" hidden="1">
              <a:extLst>
                <a:ext uri="{63B3BB69-23CF-44E3-9099-C40C66FF867C}">
                  <a14:compatExt spid="_x0000_s921605"/>
                </a:ext>
                <a:ext uri="{FF2B5EF4-FFF2-40B4-BE49-F238E27FC236}">
                  <a16:creationId xmlns:a16="http://schemas.microsoft.com/office/drawing/2014/main" id="{00000000-0008-0000-2F00-0000051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1606" name="Check Box 6" hidden="1">
              <a:extLst>
                <a:ext uri="{63B3BB69-23CF-44E3-9099-C40C66FF867C}">
                  <a14:compatExt spid="_x0000_s921606"/>
                </a:ext>
                <a:ext uri="{FF2B5EF4-FFF2-40B4-BE49-F238E27FC236}">
                  <a16:creationId xmlns:a16="http://schemas.microsoft.com/office/drawing/2014/main" id="{00000000-0008-0000-2F00-0000061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1607" name="Check Box 7" hidden="1">
              <a:extLst>
                <a:ext uri="{63B3BB69-23CF-44E3-9099-C40C66FF867C}">
                  <a14:compatExt spid="_x0000_s921607"/>
                </a:ext>
                <a:ext uri="{FF2B5EF4-FFF2-40B4-BE49-F238E27FC236}">
                  <a16:creationId xmlns:a16="http://schemas.microsoft.com/office/drawing/2014/main" id="{00000000-0008-0000-2F00-0000071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1608" name="Check Box 8" hidden="1">
              <a:extLst>
                <a:ext uri="{63B3BB69-23CF-44E3-9099-C40C66FF867C}">
                  <a14:compatExt spid="_x0000_s921608"/>
                </a:ext>
                <a:ext uri="{FF2B5EF4-FFF2-40B4-BE49-F238E27FC236}">
                  <a16:creationId xmlns:a16="http://schemas.microsoft.com/office/drawing/2014/main" id="{00000000-0008-0000-2F00-0000081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20</xdr:row>
          <xdr:rowOff>28575</xdr:rowOff>
        </xdr:to>
        <xdr:sp macro="" textlink="">
          <xdr:nvSpPr>
            <xdr:cNvPr id="921609" name="Check Box 9" hidden="1">
              <a:extLst>
                <a:ext uri="{63B3BB69-23CF-44E3-9099-C40C66FF867C}">
                  <a14:compatExt spid="_x0000_s921609"/>
                </a:ext>
                <a:ext uri="{FF2B5EF4-FFF2-40B4-BE49-F238E27FC236}">
                  <a16:creationId xmlns:a16="http://schemas.microsoft.com/office/drawing/2014/main" id="{00000000-0008-0000-2F00-00000910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2625" name="Check Box 1" hidden="1">
              <a:extLst>
                <a:ext uri="{63B3BB69-23CF-44E3-9099-C40C66FF867C}">
                  <a14:compatExt spid="_x0000_s922625"/>
                </a:ext>
                <a:ext uri="{FF2B5EF4-FFF2-40B4-BE49-F238E27FC236}">
                  <a16:creationId xmlns:a16="http://schemas.microsoft.com/office/drawing/2014/main" id="{00000000-0008-0000-3000-0000011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2626" name="Check Box 2" hidden="1">
              <a:extLst>
                <a:ext uri="{63B3BB69-23CF-44E3-9099-C40C66FF867C}">
                  <a14:compatExt spid="_x0000_s922626"/>
                </a:ext>
                <a:ext uri="{FF2B5EF4-FFF2-40B4-BE49-F238E27FC236}">
                  <a16:creationId xmlns:a16="http://schemas.microsoft.com/office/drawing/2014/main" id="{00000000-0008-0000-3000-0000021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2627" name="Check Box 3" hidden="1">
              <a:extLst>
                <a:ext uri="{63B3BB69-23CF-44E3-9099-C40C66FF867C}">
                  <a14:compatExt spid="_x0000_s922627"/>
                </a:ext>
                <a:ext uri="{FF2B5EF4-FFF2-40B4-BE49-F238E27FC236}">
                  <a16:creationId xmlns:a16="http://schemas.microsoft.com/office/drawing/2014/main" id="{00000000-0008-0000-3000-0000031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2628" name="Check Box 4" hidden="1">
              <a:extLst>
                <a:ext uri="{63B3BB69-23CF-44E3-9099-C40C66FF867C}">
                  <a14:compatExt spid="_x0000_s922628"/>
                </a:ext>
                <a:ext uri="{FF2B5EF4-FFF2-40B4-BE49-F238E27FC236}">
                  <a16:creationId xmlns:a16="http://schemas.microsoft.com/office/drawing/2014/main" id="{00000000-0008-0000-3000-0000041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2629" name="Check Box 5" hidden="1">
              <a:extLst>
                <a:ext uri="{63B3BB69-23CF-44E3-9099-C40C66FF867C}">
                  <a14:compatExt spid="_x0000_s922629"/>
                </a:ext>
                <a:ext uri="{FF2B5EF4-FFF2-40B4-BE49-F238E27FC236}">
                  <a16:creationId xmlns:a16="http://schemas.microsoft.com/office/drawing/2014/main" id="{00000000-0008-0000-3000-0000051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2630" name="Check Box 6" hidden="1">
              <a:extLst>
                <a:ext uri="{63B3BB69-23CF-44E3-9099-C40C66FF867C}">
                  <a14:compatExt spid="_x0000_s922630"/>
                </a:ext>
                <a:ext uri="{FF2B5EF4-FFF2-40B4-BE49-F238E27FC236}">
                  <a16:creationId xmlns:a16="http://schemas.microsoft.com/office/drawing/2014/main" id="{00000000-0008-0000-3000-0000061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2631" name="Check Box 7" hidden="1">
              <a:extLst>
                <a:ext uri="{63B3BB69-23CF-44E3-9099-C40C66FF867C}">
                  <a14:compatExt spid="_x0000_s922631"/>
                </a:ext>
                <a:ext uri="{FF2B5EF4-FFF2-40B4-BE49-F238E27FC236}">
                  <a16:creationId xmlns:a16="http://schemas.microsoft.com/office/drawing/2014/main" id="{00000000-0008-0000-3000-0000071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18</xdr:row>
          <xdr:rowOff>9525</xdr:rowOff>
        </xdr:from>
        <xdr:to>
          <xdr:col>1</xdr:col>
          <xdr:colOff>885825</xdr:colOff>
          <xdr:row>20</xdr:row>
          <xdr:rowOff>38100</xdr:rowOff>
        </xdr:to>
        <xdr:sp macro="" textlink="">
          <xdr:nvSpPr>
            <xdr:cNvPr id="922632" name="Check Box 8" hidden="1">
              <a:extLst>
                <a:ext uri="{63B3BB69-23CF-44E3-9099-C40C66FF867C}">
                  <a14:compatExt spid="_x0000_s922632"/>
                </a:ext>
                <a:ext uri="{FF2B5EF4-FFF2-40B4-BE49-F238E27FC236}">
                  <a16:creationId xmlns:a16="http://schemas.microsoft.com/office/drawing/2014/main" id="{00000000-0008-0000-3000-0000081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0</xdr:rowOff>
        </xdr:from>
        <xdr:to>
          <xdr:col>5</xdr:col>
          <xdr:colOff>657225</xdr:colOff>
          <xdr:row>20</xdr:row>
          <xdr:rowOff>28575</xdr:rowOff>
        </xdr:to>
        <xdr:sp macro="" textlink="">
          <xdr:nvSpPr>
            <xdr:cNvPr id="922633" name="Check Box 9" hidden="1">
              <a:extLst>
                <a:ext uri="{63B3BB69-23CF-44E3-9099-C40C66FF867C}">
                  <a14:compatExt spid="_x0000_s922633"/>
                </a:ext>
                <a:ext uri="{FF2B5EF4-FFF2-40B4-BE49-F238E27FC236}">
                  <a16:creationId xmlns:a16="http://schemas.microsoft.com/office/drawing/2014/main" id="{00000000-0008-0000-3000-00000914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Secor, Melissa (DEQ)" id="{FC30CF0E-B0AF-4E7C-BE97-148343DB6E34}" userId="S::Melissa.Secor@deq.virginia.gov::569e5505-a018-4f56-ac77-95c08e542b37" providerId="AD"/>
  <person displayName="Jasinski, Samuel (DEQ)" id="{8BCDF2C3-D023-43BD-B2E6-BFE9F70B7D0E}" userId="S::Samuel.Jasinski@deq.virginia.gov::5628ffc0-51a9-4ead-8af7-79934c19d30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C62CC4-0A4B-4B90-97BB-2DD2E9F612F9}" name="HUC_DF_Test" displayName="HUC_DF_Test" ref="W1:X28" totalsRowShown="0" headerRowDxfId="15">
  <autoFilter ref="W1:X28" xr:uid="{1BC62CC4-0A4B-4B90-97BB-2DD2E9F612F9}"/>
  <tableColumns count="2">
    <tableColumn id="1" xr3:uid="{6F68D2EA-2AD6-47F7-BCF9-279CA39CF34D}" name="[8-digit HUC Code]" dataDxfId="14"/>
    <tableColumn id="2" xr3:uid="{19A2238A-2F30-496C-8677-824002FEA2EA}" name="N_df"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56A7DC-E5A5-4B31-8DC4-1195E8B64A69}" name="HUC_P_DF" displayName="HUC_P_DF" ref="Z1:AA28" totalsRowShown="0">
  <autoFilter ref="Z1:AA28" xr:uid="{0756A7DC-E5A5-4B31-8DC4-1195E8B64A69}"/>
  <tableColumns count="2">
    <tableColumn id="1" xr3:uid="{9728744E-F01A-46FE-9A94-4873CF2CA570}" name="[8-digit HUC Code]" dataDxfId="12"/>
    <tableColumn id="2" xr3:uid="{197C50DD-AEC4-4D94-AE97-55A891C4C08E}" name="P_df" dataDxfId="1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B99A85-4885-4141-B49F-556D27F5E389}" name="Table4" displayName="Table4" ref="AC1:AC38" totalsRowShown="0" headerRowDxfId="10" dataDxfId="9">
  <autoFilter ref="AC1:AC38" xr:uid="{A5B99A85-4885-4141-B49F-556D27F5E389}"/>
  <tableColumns count="1">
    <tableColumn id="1" xr3:uid="{548A9C29-4A5C-481E-A23B-DD932BDBC828}" name="DF_ALL" dataDxfId="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3230F3-DB7E-4B2A-9749-50B6F2128177}" name="Table3" displayName="Table3" ref="A1:D335" totalsRowShown="0" headerRowDxfId="7">
  <autoFilter ref="A1:D335" xr:uid="{6E3230F3-DB7E-4B2A-9749-50B6F2128177}"/>
  <tableColumns count="4">
    <tableColumn id="1" xr3:uid="{C0A91DF9-83BF-4A4F-953E-F225D58B930A}" name="Source" dataDxfId="6"/>
    <tableColumn id="2" xr3:uid="{4B3A45C0-51AB-444B-9574-50BEEA79EB5D}" name="BMP Type" dataDxfId="5"/>
    <tableColumn id="3" xr3:uid="{AC37A637-CC2F-493E-832C-1D6C784E7C81}" name="BMP ID" dataDxfId="4"/>
    <tableColumn id="4" xr3:uid="{6745EBA6-333E-41F1-AF64-A77F3C16E55E}" name="BMP Name" dataDxfId="3" dataCellStyle="Normal_BMP_Names"/>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3-05-03T13:26:11.47" personId="{FC30CF0E-B0AF-4E7C-BE97-148343DB6E34}" id="{9DC1E35E-5E4A-48CC-803A-E685520C22A0}">
    <text>Do we really need this tab?  Possibly hide and provide if someone expresses interest? MS to ask JW.</text>
  </threadedComment>
</ThreadedComments>
</file>

<file path=xl/threadedComments/threadedComment2.xml><?xml version="1.0" encoding="utf-8"?>
<ThreadedComments xmlns="http://schemas.microsoft.com/office/spreadsheetml/2018/threadedcomments" xmlns:x="http://schemas.openxmlformats.org/spreadsheetml/2006/main">
  <threadedComment ref="N1" dT="2024-09-30T20:30:28.37" personId="{FC30CF0E-B0AF-4E7C-BE97-148343DB6E34}" id="{44B28970-54FB-4E68-B5FB-515E43AFADCB}">
    <text>Need to pull HUC 12 so it uses those DFs including impaired.  Kristy to pull from mapping?</text>
  </threadedComment>
  <threadedComment ref="N1" dT="2024-10-03T20:32:24.41" personId="{8BCDF2C3-D023-43BD-B2E6-BFE9F70B7D0E}" id="{60F8BED2-C9F3-41F6-8B22-9C0B23AEE1AA}" parentId="{44B28970-54FB-4E68-B5FB-515E43AFADCB}">
    <text>Kristy working on list, will have it by 10/4 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 Id="rId4" Type="http://schemas.microsoft.com/office/2017/10/relationships/threadedComment" Target="../threadedComments/threadedComment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doa.virginia.gov/forms/CVG/W9_COVSubstitute.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xml"/><Relationship Id="rId7" Type="http://schemas.microsoft.com/office/2017/10/relationships/threadedComment" Target="../threadedComments/threadedComment2.xml"/><Relationship Id="rId2" Type="http://schemas.openxmlformats.org/officeDocument/2006/relationships/vmlDrawing" Target="../drawings/vmlDrawing4.vml"/><Relationship Id="rId1" Type="http://schemas.openxmlformats.org/officeDocument/2006/relationships/printerSettings" Target="../printerSettings/printerSettings23.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3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6.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7.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8.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3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9.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5.xml"/><Relationship Id="rId1" Type="http://schemas.openxmlformats.org/officeDocument/2006/relationships/printerSettings" Target="../printerSettings/printerSettings35.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0.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6.xml"/><Relationship Id="rId1" Type="http://schemas.openxmlformats.org/officeDocument/2006/relationships/printerSettings" Target="../printerSettings/printerSettings36.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11.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7.xml"/><Relationship Id="rId1" Type="http://schemas.openxmlformats.org/officeDocument/2006/relationships/printerSettings" Target="../printerSettings/printerSettings37.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8.xml"/><Relationship Id="rId1" Type="http://schemas.openxmlformats.org/officeDocument/2006/relationships/printerSettings" Target="../printerSettings/printerSettings38.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13.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9.xml"/><Relationship Id="rId1" Type="http://schemas.openxmlformats.org/officeDocument/2006/relationships/printerSettings" Target="../printerSettings/printerSettings39.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14.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10.xml"/><Relationship Id="rId1" Type="http://schemas.openxmlformats.org/officeDocument/2006/relationships/printerSettings" Target="../printerSettings/printerSettings40.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vmlDrawing" Target="../drawings/vmlDrawing15.vml"/><Relationship Id="rId7" Type="http://schemas.openxmlformats.org/officeDocument/2006/relationships/ctrlProp" Target="../ctrlProps/ctrlProp83.xml"/><Relationship Id="rId12" Type="http://schemas.openxmlformats.org/officeDocument/2006/relationships/ctrlProp" Target="../ctrlProps/ctrlProp88.xml"/><Relationship Id="rId2" Type="http://schemas.openxmlformats.org/officeDocument/2006/relationships/drawing" Target="../drawings/drawing11.xml"/><Relationship Id="rId1" Type="http://schemas.openxmlformats.org/officeDocument/2006/relationships/printerSettings" Target="../printerSettings/printerSettings41.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16.vml"/><Relationship Id="rId7" Type="http://schemas.openxmlformats.org/officeDocument/2006/relationships/ctrlProp" Target="../ctrlProps/ctrlProp92.xml"/><Relationship Id="rId12" Type="http://schemas.openxmlformats.org/officeDocument/2006/relationships/ctrlProp" Target="../ctrlProps/ctrlProp97.xml"/><Relationship Id="rId2" Type="http://schemas.openxmlformats.org/officeDocument/2006/relationships/drawing" Target="../drawings/drawing12.xml"/><Relationship Id="rId1" Type="http://schemas.openxmlformats.org/officeDocument/2006/relationships/printerSettings" Target="../printerSettings/printerSettings42.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7"/>
  <sheetViews>
    <sheetView workbookViewId="0"/>
  </sheetViews>
  <sheetFormatPr defaultRowHeight="15" x14ac:dyDescent="0.25"/>
  <cols>
    <col min="1" max="1" width="56.140625" customWidth="1"/>
    <col min="2" max="2" width="67.85546875" customWidth="1"/>
    <col min="3" max="3" width="15" bestFit="1" customWidth="1"/>
    <col min="4" max="4" width="31.42578125" customWidth="1"/>
    <col min="5" max="5" width="35" customWidth="1"/>
    <col min="6" max="6" width="14.42578125" customWidth="1"/>
    <col min="7" max="7" width="20.42578125" customWidth="1"/>
    <col min="8" max="8" width="14.42578125" customWidth="1"/>
    <col min="9" max="9" width="21" customWidth="1"/>
    <col min="10" max="10" width="14.42578125" customWidth="1"/>
    <col min="11" max="11" width="21" customWidth="1"/>
    <col min="12" max="12" width="14.42578125" customWidth="1"/>
    <col min="13" max="13" width="24" customWidth="1"/>
    <col min="14" max="14" width="14.42578125" customWidth="1"/>
    <col min="15" max="15" width="15" customWidth="1"/>
    <col min="16" max="16" width="12.5703125" bestFit="1" customWidth="1"/>
  </cols>
  <sheetData>
    <row r="1" spans="1:16" x14ac:dyDescent="0.25">
      <c r="A1" t="s">
        <v>0</v>
      </c>
      <c r="B1" t="s">
        <v>1</v>
      </c>
      <c r="C1" t="s">
        <v>2</v>
      </c>
      <c r="D1" t="s">
        <v>3</v>
      </c>
      <c r="E1" t="s">
        <v>4</v>
      </c>
      <c r="F1" t="s">
        <v>5</v>
      </c>
      <c r="G1" t="s">
        <v>6</v>
      </c>
      <c r="H1" t="s">
        <v>7</v>
      </c>
      <c r="I1" t="s">
        <v>8</v>
      </c>
      <c r="J1" t="s">
        <v>9</v>
      </c>
      <c r="K1" t="s">
        <v>10</v>
      </c>
      <c r="L1" t="s">
        <v>11</v>
      </c>
      <c r="M1" t="s">
        <v>12</v>
      </c>
      <c r="N1" t="s">
        <v>13</v>
      </c>
      <c r="O1" t="s">
        <v>14</v>
      </c>
      <c r="P1" t="s">
        <v>15</v>
      </c>
    </row>
    <row r="2" spans="1:16" x14ac:dyDescent="0.25">
      <c r="A2" t="str">
        <f t="shared" ref="A2:A33" si="0">CONCATENATE(P2,": ",B2)</f>
        <v>EM-1AT: Small Scale Manure Composting for Equine Operations - Aerated Systems</v>
      </c>
      <c r="B2" t="s">
        <v>16</v>
      </c>
      <c r="C2" t="s">
        <v>17</v>
      </c>
      <c r="D2" t="str">
        <f>CONCATENATE(F2," of ",E2)</f>
        <v>Acres of Area Treated</v>
      </c>
      <c r="E2" t="s">
        <v>18</v>
      </c>
      <c r="F2" t="s">
        <v>19</v>
      </c>
      <c r="G2" t="s">
        <v>20</v>
      </c>
      <c r="H2" t="s">
        <v>21</v>
      </c>
      <c r="O2">
        <v>10</v>
      </c>
      <c r="P2" t="s">
        <v>22</v>
      </c>
    </row>
    <row r="3" spans="1:16" x14ac:dyDescent="0.25">
      <c r="A3" t="str">
        <f t="shared" si="0"/>
        <v>EM-1T: Small Scale Manure Composting  for Equine Operations - Static Systems</v>
      </c>
      <c r="B3" t="s">
        <v>23</v>
      </c>
      <c r="C3" t="s">
        <v>17</v>
      </c>
      <c r="D3" t="str">
        <f t="shared" ref="D3:D66" si="1">CONCATENATE(F3," of ",E3)</f>
        <v>Acres of Area Treated</v>
      </c>
      <c r="E3" t="s">
        <v>18</v>
      </c>
      <c r="F3" t="s">
        <v>19</v>
      </c>
      <c r="G3" t="s">
        <v>20</v>
      </c>
      <c r="H3" t="s">
        <v>21</v>
      </c>
      <c r="O3">
        <v>10</v>
      </c>
      <c r="P3" t="s">
        <v>24</v>
      </c>
    </row>
    <row r="4" spans="1:16" x14ac:dyDescent="0.25">
      <c r="A4" t="str">
        <f t="shared" si="0"/>
        <v>FR-1: Aforestation of Erodible Crop and Pastureland</v>
      </c>
      <c r="B4" t="s">
        <v>25</v>
      </c>
      <c r="C4" t="s">
        <v>17</v>
      </c>
      <c r="D4" t="str">
        <f t="shared" si="1"/>
        <v>Acres of Forested Area</v>
      </c>
      <c r="E4" t="s">
        <v>26</v>
      </c>
      <c r="F4" t="s">
        <v>19</v>
      </c>
      <c r="O4">
        <v>10</v>
      </c>
      <c r="P4" t="s">
        <v>27</v>
      </c>
    </row>
    <row r="5" spans="1:16" x14ac:dyDescent="0.25">
      <c r="A5" t="str">
        <f t="shared" si="0"/>
        <v>FR-3: Woodland Buffer Filter Area</v>
      </c>
      <c r="B5" t="s">
        <v>28</v>
      </c>
      <c r="C5" t="s">
        <v>17</v>
      </c>
      <c r="D5" t="str">
        <f t="shared" si="1"/>
        <v>Acres of Buffer Area</v>
      </c>
      <c r="E5" t="s">
        <v>29</v>
      </c>
      <c r="F5" t="s">
        <v>19</v>
      </c>
      <c r="G5" t="s">
        <v>30</v>
      </c>
      <c r="H5" t="s">
        <v>31</v>
      </c>
      <c r="O5">
        <v>10</v>
      </c>
      <c r="P5" t="s">
        <v>32</v>
      </c>
    </row>
    <row r="6" spans="1:16" x14ac:dyDescent="0.25">
      <c r="A6" t="str">
        <f t="shared" si="0"/>
        <v>FR-4: Woodland Erosion Stabilization</v>
      </c>
      <c r="B6" t="s">
        <v>33</v>
      </c>
      <c r="C6" t="s">
        <v>17</v>
      </c>
      <c r="D6" t="str">
        <f t="shared" si="1"/>
        <v>Acres of Area Treated</v>
      </c>
      <c r="E6" t="s">
        <v>18</v>
      </c>
      <c r="F6" t="s">
        <v>19</v>
      </c>
      <c r="O6">
        <v>5</v>
      </c>
      <c r="P6" t="s">
        <v>34</v>
      </c>
    </row>
    <row r="7" spans="1:16" x14ac:dyDescent="0.25">
      <c r="A7" t="str">
        <f t="shared" si="0"/>
        <v>SE-1: Vegetative Stabilization of Marsh Fringe Areas</v>
      </c>
      <c r="B7" t="s">
        <v>35</v>
      </c>
      <c r="C7" t="s">
        <v>17</v>
      </c>
      <c r="D7" t="str">
        <f t="shared" si="1"/>
        <v>Acres of Area Planted</v>
      </c>
      <c r="E7" t="s">
        <v>36</v>
      </c>
      <c r="F7" t="s">
        <v>19</v>
      </c>
      <c r="O7">
        <v>5</v>
      </c>
      <c r="P7" t="s">
        <v>37</v>
      </c>
    </row>
    <row r="8" spans="1:16" x14ac:dyDescent="0.25">
      <c r="A8" t="str">
        <f t="shared" si="0"/>
        <v>SE-2: Agricultural Shoreline Stabilization</v>
      </c>
      <c r="B8" t="s">
        <v>38</v>
      </c>
      <c r="C8" t="s">
        <v>17</v>
      </c>
      <c r="D8" t="str">
        <f t="shared" si="1"/>
        <v>Feet of Length of Shoreline</v>
      </c>
      <c r="E8" t="s">
        <v>39</v>
      </c>
      <c r="F8" t="s">
        <v>31</v>
      </c>
      <c r="G8" t="s">
        <v>40</v>
      </c>
      <c r="H8" t="s">
        <v>31</v>
      </c>
      <c r="O8">
        <v>10</v>
      </c>
      <c r="P8" t="s">
        <v>41</v>
      </c>
    </row>
    <row r="9" spans="1:16" x14ac:dyDescent="0.25">
      <c r="A9" t="str">
        <f t="shared" si="0"/>
        <v>SL-1 : Long Term Vegetative Cover on Cropland</v>
      </c>
      <c r="B9" t="s">
        <v>42</v>
      </c>
      <c r="C9" t="s">
        <v>17</v>
      </c>
      <c r="D9" t="str">
        <f t="shared" si="1"/>
        <v>Acres of Area Planted</v>
      </c>
      <c r="E9" t="s">
        <v>36</v>
      </c>
      <c r="F9" t="s">
        <v>19</v>
      </c>
      <c r="O9">
        <v>5</v>
      </c>
      <c r="P9" t="s">
        <v>43</v>
      </c>
    </row>
    <row r="10" spans="1:16" x14ac:dyDescent="0.25">
      <c r="A10" t="str">
        <f t="shared" si="0"/>
        <v>SL-10: Prescribed Grazing Land Management</v>
      </c>
      <c r="B10" t="s">
        <v>44</v>
      </c>
      <c r="C10" t="s">
        <v>17</v>
      </c>
      <c r="D10" t="str">
        <f t="shared" si="1"/>
        <v>Acres of Area Planted</v>
      </c>
      <c r="E10" t="s">
        <v>36</v>
      </c>
      <c r="F10" t="s">
        <v>19</v>
      </c>
      <c r="O10">
        <v>5</v>
      </c>
      <c r="P10" t="s">
        <v>45</v>
      </c>
    </row>
    <row r="11" spans="1:16" x14ac:dyDescent="0.25">
      <c r="A11" t="str">
        <f t="shared" si="0"/>
        <v>SL-11: Permanent Vegetative Cover on Critical Areas</v>
      </c>
      <c r="B11" t="s">
        <v>46</v>
      </c>
      <c r="C11" t="s">
        <v>17</v>
      </c>
      <c r="D11" t="str">
        <f t="shared" si="1"/>
        <v>Acres of Area Planted</v>
      </c>
      <c r="E11" t="s">
        <v>36</v>
      </c>
      <c r="F11" t="s">
        <v>19</v>
      </c>
      <c r="O11">
        <v>5</v>
      </c>
      <c r="P11" t="s">
        <v>47</v>
      </c>
    </row>
    <row r="12" spans="1:16" x14ac:dyDescent="0.25">
      <c r="A12" t="str">
        <f t="shared" si="0"/>
        <v>SL-11B: Farm Road, Animal Travel Lane, Heavy Use Area Stabilization</v>
      </c>
      <c r="B12" t="s">
        <v>48</v>
      </c>
      <c r="C12" t="s">
        <v>17</v>
      </c>
      <c r="D12" t="str">
        <f t="shared" si="1"/>
        <v>Acres of Acres Treated</v>
      </c>
      <c r="E12" t="s">
        <v>49</v>
      </c>
      <c r="F12" t="s">
        <v>19</v>
      </c>
      <c r="O12">
        <v>5</v>
      </c>
      <c r="P12" t="s">
        <v>50</v>
      </c>
    </row>
    <row r="13" spans="1:16" x14ac:dyDescent="0.25">
      <c r="A13" t="str">
        <f t="shared" si="0"/>
        <v>SL-15: Continuous No-Till</v>
      </c>
      <c r="B13" t="s">
        <v>51</v>
      </c>
      <c r="C13" t="s">
        <v>17</v>
      </c>
      <c r="D13" t="str">
        <f t="shared" si="1"/>
        <v>Acres of Area Planted</v>
      </c>
      <c r="E13" t="s">
        <v>36</v>
      </c>
      <c r="F13" t="s">
        <v>19</v>
      </c>
      <c r="O13">
        <v>5</v>
      </c>
      <c r="P13" t="s">
        <v>52</v>
      </c>
    </row>
    <row r="14" spans="1:16" x14ac:dyDescent="0.25">
      <c r="A14" t="str">
        <f t="shared" si="0"/>
        <v>SL-3: Strip-Cropping Systems</v>
      </c>
      <c r="B14" t="s">
        <v>53</v>
      </c>
      <c r="C14" t="s">
        <v>17</v>
      </c>
      <c r="D14" t="str">
        <f t="shared" si="1"/>
        <v>Acres of Area Planted</v>
      </c>
      <c r="E14" t="s">
        <v>36</v>
      </c>
      <c r="F14" t="s">
        <v>19</v>
      </c>
      <c r="O14">
        <v>5</v>
      </c>
      <c r="P14" t="s">
        <v>54</v>
      </c>
    </row>
    <row r="15" spans="1:16" x14ac:dyDescent="0.25">
      <c r="A15" t="str">
        <f t="shared" si="0"/>
        <v>SL-3B: Buffer Strip Cropping</v>
      </c>
      <c r="B15" t="s">
        <v>55</v>
      </c>
      <c r="C15" t="s">
        <v>17</v>
      </c>
      <c r="D15" t="str">
        <f t="shared" si="1"/>
        <v>Acres of Area Planted</v>
      </c>
      <c r="E15" t="s">
        <v>36</v>
      </c>
      <c r="F15" t="s">
        <v>19</v>
      </c>
      <c r="O15">
        <v>5</v>
      </c>
      <c r="P15" t="s">
        <v>56</v>
      </c>
    </row>
    <row r="16" spans="1:16" x14ac:dyDescent="0.25">
      <c r="A16" t="str">
        <f t="shared" si="0"/>
        <v>SL-6AT: Small Acreage Grazing System</v>
      </c>
      <c r="B16" t="s">
        <v>57</v>
      </c>
      <c r="C16" t="s">
        <v>17</v>
      </c>
      <c r="D16" t="str">
        <f t="shared" si="1"/>
        <v>Linear Feet of Length of Stream Exclusion</v>
      </c>
      <c r="E16" t="s">
        <v>58</v>
      </c>
      <c r="F16" t="s">
        <v>59</v>
      </c>
      <c r="G16" t="s">
        <v>60</v>
      </c>
      <c r="H16" t="s">
        <v>19</v>
      </c>
      <c r="O16">
        <v>10</v>
      </c>
      <c r="P16" t="s">
        <v>61</v>
      </c>
    </row>
    <row r="17" spans="1:16" x14ac:dyDescent="0.25">
      <c r="A17" t="str">
        <f t="shared" si="0"/>
        <v>SL-6B: Alternative Water System</v>
      </c>
      <c r="B17" t="s">
        <v>62</v>
      </c>
      <c r="C17" t="s">
        <v>17</v>
      </c>
      <c r="D17" t="str">
        <f t="shared" si="1"/>
        <v>Acres of Area Improved</v>
      </c>
      <c r="E17" t="s">
        <v>63</v>
      </c>
      <c r="F17" t="s">
        <v>19</v>
      </c>
      <c r="O17">
        <v>10</v>
      </c>
      <c r="P17" t="s">
        <v>64</v>
      </c>
    </row>
    <row r="18" spans="1:16" x14ac:dyDescent="0.25">
      <c r="A18" t="str">
        <f t="shared" si="0"/>
        <v>SL-6N: Stream Exclusion with Narrow Width Buffer and Grazing Land Management</v>
      </c>
      <c r="B18" t="s">
        <v>65</v>
      </c>
      <c r="C18" t="s">
        <v>17</v>
      </c>
      <c r="D18" t="str">
        <f t="shared" si="1"/>
        <v>Linear Feet of Length of Stream Exclusion</v>
      </c>
      <c r="E18" t="s">
        <v>58</v>
      </c>
      <c r="F18" t="s">
        <v>59</v>
      </c>
      <c r="G18" t="s">
        <v>60</v>
      </c>
      <c r="H18" t="s">
        <v>19</v>
      </c>
      <c r="O18">
        <v>10</v>
      </c>
      <c r="P18" t="s">
        <v>66</v>
      </c>
    </row>
    <row r="19" spans="1:16" x14ac:dyDescent="0.25">
      <c r="A19" t="str">
        <f t="shared" si="0"/>
        <v>SL-6W: Stream Exclusion with Wide Width Buffer and Grazing Land Management</v>
      </c>
      <c r="B19" t="s">
        <v>67</v>
      </c>
      <c r="C19" t="s">
        <v>17</v>
      </c>
      <c r="D19" t="str">
        <f t="shared" si="1"/>
        <v>Linear Feet of Length of Stream Exclusion</v>
      </c>
      <c r="E19" t="s">
        <v>58</v>
      </c>
      <c r="F19" t="s">
        <v>59</v>
      </c>
      <c r="G19" t="s">
        <v>60</v>
      </c>
      <c r="H19" t="s">
        <v>19</v>
      </c>
      <c r="O19">
        <v>10</v>
      </c>
      <c r="P19" t="s">
        <v>68</v>
      </c>
    </row>
    <row r="20" spans="1:16" x14ac:dyDescent="0.25">
      <c r="A20" t="str">
        <f t="shared" si="0"/>
        <v>SL-7: Support for Extension of CREP Watering Systems</v>
      </c>
      <c r="B20" t="s">
        <v>69</v>
      </c>
      <c r="C20" t="s">
        <v>17</v>
      </c>
      <c r="D20" t="str">
        <f t="shared" si="1"/>
        <v>Acres of Area Improved</v>
      </c>
      <c r="E20" t="s">
        <v>63</v>
      </c>
      <c r="F20" t="s">
        <v>19</v>
      </c>
      <c r="G20" t="s">
        <v>70</v>
      </c>
      <c r="H20" t="s">
        <v>19</v>
      </c>
      <c r="O20">
        <v>1</v>
      </c>
      <c r="P20" t="s">
        <v>71</v>
      </c>
    </row>
    <row r="21" spans="1:16" x14ac:dyDescent="0.25">
      <c r="A21" t="str">
        <f t="shared" si="0"/>
        <v>SL-8: Protective Cover for Specialty Cropland</v>
      </c>
      <c r="B21" t="s">
        <v>72</v>
      </c>
      <c r="C21" t="s">
        <v>17</v>
      </c>
      <c r="D21" t="str">
        <f t="shared" si="1"/>
        <v>Acres of Area Planted</v>
      </c>
      <c r="E21" t="s">
        <v>36</v>
      </c>
      <c r="F21" t="s">
        <v>19</v>
      </c>
      <c r="O21">
        <v>1</v>
      </c>
      <c r="P21" t="s">
        <v>73</v>
      </c>
    </row>
    <row r="22" spans="1:16" x14ac:dyDescent="0.25">
      <c r="A22" t="str">
        <f t="shared" si="0"/>
        <v>SL-8B: Small Grain and Mixed Cover Crop for Nutrient Management</v>
      </c>
      <c r="B22" t="s">
        <v>74</v>
      </c>
      <c r="C22" t="s">
        <v>17</v>
      </c>
      <c r="D22" t="str">
        <f t="shared" si="1"/>
        <v>Acres of Area Planted</v>
      </c>
      <c r="E22" t="s">
        <v>36</v>
      </c>
      <c r="F22" t="s">
        <v>19</v>
      </c>
      <c r="O22">
        <v>1</v>
      </c>
      <c r="P22" t="s">
        <v>75</v>
      </c>
    </row>
    <row r="23" spans="1:16" x14ac:dyDescent="0.25">
      <c r="A23" t="str">
        <f t="shared" si="0"/>
        <v>SR-1: Stream Restoration</v>
      </c>
      <c r="B23" t="s">
        <v>76</v>
      </c>
      <c r="C23" t="s">
        <v>17</v>
      </c>
      <c r="D23" t="str">
        <f t="shared" si="1"/>
        <v>Linear Feet of Length of Stream</v>
      </c>
      <c r="E23" t="s">
        <v>77</v>
      </c>
      <c r="F23" t="s">
        <v>59</v>
      </c>
      <c r="G23" t="s">
        <v>78</v>
      </c>
      <c r="H23" t="s">
        <v>19</v>
      </c>
      <c r="O23">
        <v>10</v>
      </c>
      <c r="P23" t="s">
        <v>79</v>
      </c>
    </row>
    <row r="24" spans="1:16" x14ac:dyDescent="0.25">
      <c r="A24" t="str">
        <f t="shared" si="0"/>
        <v>SR-2: Stream Channel Restoration (Dam Removal)</v>
      </c>
      <c r="B24" t="s">
        <v>80</v>
      </c>
      <c r="C24" t="s">
        <v>17</v>
      </c>
      <c r="D24" t="str">
        <f t="shared" si="1"/>
        <v>Linear Feet of Length of Stream</v>
      </c>
      <c r="E24" t="s">
        <v>77</v>
      </c>
      <c r="F24" t="s">
        <v>59</v>
      </c>
      <c r="G24" t="s">
        <v>81</v>
      </c>
      <c r="H24" t="s">
        <v>21</v>
      </c>
      <c r="O24">
        <v>10</v>
      </c>
      <c r="P24" t="s">
        <v>82</v>
      </c>
    </row>
    <row r="25" spans="1:16" x14ac:dyDescent="0.25">
      <c r="A25" t="str">
        <f t="shared" si="0"/>
        <v>WP-2A: Streambank Stabilization</v>
      </c>
      <c r="B25" t="s">
        <v>83</v>
      </c>
      <c r="C25" t="s">
        <v>17</v>
      </c>
      <c r="D25" t="str">
        <f t="shared" si="1"/>
        <v>Linear Feet of Length of Stream</v>
      </c>
      <c r="E25" t="s">
        <v>77</v>
      </c>
      <c r="F25" t="s">
        <v>59</v>
      </c>
      <c r="G25" t="s">
        <v>84</v>
      </c>
      <c r="H25" t="s">
        <v>19</v>
      </c>
      <c r="O25">
        <v>5</v>
      </c>
      <c r="P25" t="s">
        <v>85</v>
      </c>
    </row>
    <row r="26" spans="1:16" x14ac:dyDescent="0.25">
      <c r="A26" t="str">
        <f t="shared" si="0"/>
        <v>WP-2B: Stream Crossing &amp; Hardened Access</v>
      </c>
      <c r="B26" t="s">
        <v>86</v>
      </c>
      <c r="C26" t="s">
        <v>17</v>
      </c>
      <c r="D26" t="str">
        <f t="shared" si="1"/>
        <v>Count of Structures Built</v>
      </c>
      <c r="E26" t="s">
        <v>87</v>
      </c>
      <c r="F26" t="s">
        <v>21</v>
      </c>
      <c r="O26">
        <v>5</v>
      </c>
      <c r="P26" t="s">
        <v>88</v>
      </c>
    </row>
    <row r="27" spans="1:16" x14ac:dyDescent="0.25">
      <c r="A27" t="str">
        <f t="shared" si="0"/>
        <v>WP-2C: Stream Channel Stabilization</v>
      </c>
      <c r="B27" t="s">
        <v>89</v>
      </c>
      <c r="C27" t="s">
        <v>17</v>
      </c>
      <c r="D27" t="str">
        <f t="shared" si="1"/>
        <v>Linear Feet of Length of Stream</v>
      </c>
      <c r="E27" t="s">
        <v>77</v>
      </c>
      <c r="F27" t="s">
        <v>59</v>
      </c>
      <c r="O27">
        <v>5</v>
      </c>
      <c r="P27" t="s">
        <v>90</v>
      </c>
    </row>
    <row r="28" spans="1:16" x14ac:dyDescent="0.25">
      <c r="A28" t="str">
        <f t="shared" si="0"/>
        <v>WP-2D: Maintenance of Stream Exclusion Fencing</v>
      </c>
      <c r="B28" t="s">
        <v>91</v>
      </c>
      <c r="C28" t="s">
        <v>17</v>
      </c>
      <c r="D28" t="str">
        <f t="shared" si="1"/>
        <v>Linear Feet of Length of Stream Exclusion</v>
      </c>
      <c r="E28" t="s">
        <v>58</v>
      </c>
      <c r="F28" t="s">
        <v>59</v>
      </c>
      <c r="G28" t="s">
        <v>60</v>
      </c>
      <c r="H28" t="s">
        <v>19</v>
      </c>
      <c r="I28" t="s">
        <v>30</v>
      </c>
      <c r="J28" t="s">
        <v>31</v>
      </c>
      <c r="K28" t="s">
        <v>92</v>
      </c>
      <c r="L28" t="s">
        <v>93</v>
      </c>
      <c r="O28">
        <v>5</v>
      </c>
      <c r="P28" t="s">
        <v>94</v>
      </c>
    </row>
    <row r="29" spans="1:16" s="781" customFormat="1" ht="15.75" thickBot="1" x14ac:dyDescent="0.3">
      <c r="A29" t="str">
        <f t="shared" si="0"/>
        <v>WP-2N: Streambank Protection (fencing with narrow width buffer)</v>
      </c>
      <c r="B29" s="873" t="s">
        <v>95</v>
      </c>
      <c r="C29" s="123" t="s">
        <v>17</v>
      </c>
      <c r="D29" t="str">
        <f t="shared" si="1"/>
        <v>Linear Feet of Length of Stream Exclusion</v>
      </c>
      <c r="E29" s="123" t="s">
        <v>58</v>
      </c>
      <c r="F29" s="123" t="s">
        <v>59</v>
      </c>
      <c r="G29" s="123" t="s">
        <v>60</v>
      </c>
      <c r="H29" s="123" t="s">
        <v>19</v>
      </c>
      <c r="I29" s="123" t="s">
        <v>92</v>
      </c>
      <c r="J29" s="123" t="s">
        <v>93</v>
      </c>
      <c r="K29" s="123"/>
      <c r="L29" s="123"/>
      <c r="M29" s="123"/>
      <c r="N29" s="123"/>
      <c r="O29" s="123">
        <v>10</v>
      </c>
      <c r="P29" s="123" t="s">
        <v>96</v>
      </c>
    </row>
    <row r="30" spans="1:16" s="781" customFormat="1" ht="15.75" thickBot="1" x14ac:dyDescent="0.3">
      <c r="A30" t="str">
        <f t="shared" si="0"/>
        <v>WP-2W: Streambank Protection (fencing with wide width buffer)</v>
      </c>
      <c r="B30" s="873" t="s">
        <v>97</v>
      </c>
      <c r="C30" s="123" t="s">
        <v>17</v>
      </c>
      <c r="D30" t="str">
        <f t="shared" si="1"/>
        <v>Linear Feet of Length of Stream Exclusion</v>
      </c>
      <c r="E30" s="123" t="s">
        <v>58</v>
      </c>
      <c r="F30" s="123" t="s">
        <v>59</v>
      </c>
      <c r="G30" s="123" t="s">
        <v>60</v>
      </c>
      <c r="H30" s="123" t="s">
        <v>19</v>
      </c>
      <c r="I30" s="123" t="s">
        <v>92</v>
      </c>
      <c r="J30" s="123" t="s">
        <v>93</v>
      </c>
      <c r="K30" s="123"/>
      <c r="L30" s="123"/>
      <c r="M30" s="123"/>
      <c r="N30" s="123"/>
      <c r="O30" s="123">
        <v>10</v>
      </c>
      <c r="P30" s="123" t="s">
        <v>98</v>
      </c>
    </row>
    <row r="31" spans="1:16" x14ac:dyDescent="0.25">
      <c r="A31" t="str">
        <f t="shared" si="0"/>
        <v>WP-3: Sod Waterway</v>
      </c>
      <c r="B31" t="s">
        <v>99</v>
      </c>
      <c r="C31" t="s">
        <v>17</v>
      </c>
      <c r="D31" t="str">
        <f t="shared" si="1"/>
        <v>Acres of Area Treated</v>
      </c>
      <c r="E31" t="s">
        <v>18</v>
      </c>
      <c r="F31" t="s">
        <v>19</v>
      </c>
      <c r="O31">
        <v>10</v>
      </c>
      <c r="P31" t="s">
        <v>100</v>
      </c>
    </row>
    <row r="32" spans="1:16" x14ac:dyDescent="0.25">
      <c r="A32" t="str">
        <f t="shared" si="0"/>
        <v>WP-5: Stormwater Retention Pond</v>
      </c>
      <c r="B32" t="s">
        <v>101</v>
      </c>
      <c r="C32" t="s">
        <v>17</v>
      </c>
      <c r="D32" t="str">
        <f t="shared" si="1"/>
        <v>Count of Systems</v>
      </c>
      <c r="E32" t="s">
        <v>20</v>
      </c>
      <c r="F32" t="s">
        <v>21</v>
      </c>
      <c r="G32" t="s">
        <v>78</v>
      </c>
      <c r="H32" t="s">
        <v>19</v>
      </c>
      <c r="O32">
        <v>10</v>
      </c>
      <c r="P32" t="s">
        <v>102</v>
      </c>
    </row>
    <row r="33" spans="1:16" x14ac:dyDescent="0.25">
      <c r="A33" t="str">
        <f t="shared" si="0"/>
        <v>WP-7: Surface Water Runoff Impoundment for Water Quality</v>
      </c>
      <c r="B33" t="s">
        <v>103</v>
      </c>
      <c r="C33" t="s">
        <v>17</v>
      </c>
      <c r="D33" t="str">
        <f t="shared" si="1"/>
        <v>Count of Systems</v>
      </c>
      <c r="E33" t="s">
        <v>20</v>
      </c>
      <c r="F33" t="s">
        <v>21</v>
      </c>
      <c r="G33" t="s">
        <v>78</v>
      </c>
      <c r="H33" t="s">
        <v>19</v>
      </c>
      <c r="O33">
        <v>10</v>
      </c>
      <c r="P33" t="s">
        <v>104</v>
      </c>
    </row>
    <row r="34" spans="1:16" x14ac:dyDescent="0.25">
      <c r="A34" t="str">
        <f t="shared" ref="A34:A65" si="2">CONCATENATE(P34,": ",B34)</f>
        <v>WQ-1: Grass Filter Strips</v>
      </c>
      <c r="B34" t="s">
        <v>105</v>
      </c>
      <c r="C34" t="s">
        <v>17</v>
      </c>
      <c r="D34" t="str">
        <f t="shared" si="1"/>
        <v>Acres of Drainage Area</v>
      </c>
      <c r="E34" t="s">
        <v>78</v>
      </c>
      <c r="F34" t="s">
        <v>19</v>
      </c>
      <c r="O34">
        <v>5</v>
      </c>
      <c r="P34" t="s">
        <v>106</v>
      </c>
    </row>
    <row r="35" spans="1:16" x14ac:dyDescent="0.25">
      <c r="A35" t="str">
        <f t="shared" si="2"/>
        <v>WQ-11: Agricultural Sinkhole Protection</v>
      </c>
      <c r="B35" t="s">
        <v>107</v>
      </c>
      <c r="C35" t="s">
        <v>17</v>
      </c>
      <c r="D35" t="str">
        <f t="shared" si="1"/>
        <v>Acres of Treatment Area</v>
      </c>
      <c r="E35" t="s">
        <v>108</v>
      </c>
      <c r="F35" t="s">
        <v>19</v>
      </c>
      <c r="G35" t="s">
        <v>20</v>
      </c>
      <c r="H35" t="s">
        <v>21</v>
      </c>
      <c r="O35">
        <v>10</v>
      </c>
      <c r="P35" t="s">
        <v>109</v>
      </c>
    </row>
    <row r="36" spans="1:16" x14ac:dyDescent="0.25">
      <c r="A36" t="str">
        <f t="shared" si="2"/>
        <v>WQ-12: Roof Runoff Management</v>
      </c>
      <c r="B36" t="s">
        <v>110</v>
      </c>
      <c r="C36" t="s">
        <v>17</v>
      </c>
      <c r="D36" t="str">
        <f t="shared" si="1"/>
        <v>Acres of Area Treated</v>
      </c>
      <c r="E36" t="s">
        <v>18</v>
      </c>
      <c r="F36" t="s">
        <v>19</v>
      </c>
      <c r="G36" t="s">
        <v>111</v>
      </c>
      <c r="H36" t="s">
        <v>19</v>
      </c>
      <c r="O36">
        <v>10</v>
      </c>
      <c r="P36" t="s">
        <v>112</v>
      </c>
    </row>
    <row r="37" spans="1:16" x14ac:dyDescent="0.25">
      <c r="A37" t="str">
        <f t="shared" si="2"/>
        <v>WQ-6: Constructed Wetland</v>
      </c>
      <c r="B37" t="s">
        <v>113</v>
      </c>
      <c r="C37" t="s">
        <v>17</v>
      </c>
      <c r="D37" t="str">
        <f t="shared" si="1"/>
        <v>Acres of Drainage Area</v>
      </c>
      <c r="E37" t="s">
        <v>78</v>
      </c>
      <c r="F37" t="s">
        <v>19</v>
      </c>
      <c r="G37" t="s">
        <v>114</v>
      </c>
      <c r="H37" t="s">
        <v>19</v>
      </c>
      <c r="O37">
        <v>10</v>
      </c>
      <c r="P37" t="s">
        <v>115</v>
      </c>
    </row>
    <row r="38" spans="1:16" x14ac:dyDescent="0.25">
      <c r="A38" t="str">
        <f t="shared" si="2"/>
        <v>WQ-6B: Wetland Restoration</v>
      </c>
      <c r="B38" t="s">
        <v>116</v>
      </c>
      <c r="C38" t="s">
        <v>17</v>
      </c>
      <c r="D38" t="str">
        <f t="shared" si="1"/>
        <v>Acres of Area Restored</v>
      </c>
      <c r="E38" t="s">
        <v>117</v>
      </c>
      <c r="F38" t="s">
        <v>19</v>
      </c>
      <c r="O38">
        <v>10</v>
      </c>
      <c r="P38" t="s">
        <v>118</v>
      </c>
    </row>
    <row r="39" spans="1:16" x14ac:dyDescent="0.25">
      <c r="A39" t="str">
        <f t="shared" si="2"/>
        <v>AA: Administrative Assistance</v>
      </c>
      <c r="B39" t="s">
        <v>119</v>
      </c>
      <c r="C39" t="s">
        <v>120</v>
      </c>
      <c r="D39" t="str">
        <f t="shared" si="1"/>
        <v>FTE of Staff Time</v>
      </c>
      <c r="E39" t="s">
        <v>121</v>
      </c>
      <c r="F39" t="s">
        <v>122</v>
      </c>
      <c r="O39">
        <v>1</v>
      </c>
      <c r="P39" t="s">
        <v>123</v>
      </c>
    </row>
    <row r="40" spans="1:16" x14ac:dyDescent="0.25">
      <c r="A40" t="str">
        <f t="shared" si="2"/>
        <v>TA: Technical Assistance</v>
      </c>
      <c r="B40" t="s">
        <v>124</v>
      </c>
      <c r="C40" t="s">
        <v>120</v>
      </c>
      <c r="D40" t="str">
        <f t="shared" si="1"/>
        <v>FTE of Staff Time</v>
      </c>
      <c r="E40" t="s">
        <v>121</v>
      </c>
      <c r="F40" t="s">
        <v>122</v>
      </c>
      <c r="O40">
        <v>1</v>
      </c>
      <c r="P40" t="s">
        <v>125</v>
      </c>
    </row>
    <row r="41" spans="1:16" x14ac:dyDescent="0.25">
      <c r="A41" t="str">
        <f t="shared" si="2"/>
        <v>CE-1: Conservation Easements</v>
      </c>
      <c r="B41" t="s">
        <v>126</v>
      </c>
      <c r="C41" t="s">
        <v>127</v>
      </c>
      <c r="D41" t="str">
        <f t="shared" si="1"/>
        <v>Acres of Easement Area</v>
      </c>
      <c r="E41" t="s">
        <v>128</v>
      </c>
      <c r="F41" t="s">
        <v>19</v>
      </c>
      <c r="O41">
        <v>15</v>
      </c>
      <c r="P41" t="s">
        <v>129</v>
      </c>
    </row>
    <row r="42" spans="1:16" x14ac:dyDescent="0.25">
      <c r="A42" t="str">
        <f t="shared" si="2"/>
        <v>CE-2: Riparian Easements</v>
      </c>
      <c r="B42" t="s">
        <v>130</v>
      </c>
      <c r="C42" t="s">
        <v>127</v>
      </c>
      <c r="D42" t="str">
        <f t="shared" si="1"/>
        <v>Acres of Easement Area</v>
      </c>
      <c r="E42" t="s">
        <v>128</v>
      </c>
      <c r="F42" t="s">
        <v>19</v>
      </c>
      <c r="O42">
        <v>15</v>
      </c>
      <c r="P42" t="s">
        <v>131</v>
      </c>
    </row>
    <row r="43" spans="1:16" x14ac:dyDescent="0.25">
      <c r="A43" t="str">
        <f t="shared" si="2"/>
        <v>OE-1: Outreach And Education</v>
      </c>
      <c r="B43" t="s">
        <v>132</v>
      </c>
      <c r="C43" t="s">
        <v>133</v>
      </c>
      <c r="D43" t="str">
        <f t="shared" si="1"/>
        <v>Count of Programs</v>
      </c>
      <c r="E43" t="s">
        <v>134</v>
      </c>
      <c r="F43" t="s">
        <v>21</v>
      </c>
      <c r="O43">
        <v>5</v>
      </c>
      <c r="P43" t="s">
        <v>135</v>
      </c>
    </row>
    <row r="44" spans="1:16" x14ac:dyDescent="0.25">
      <c r="A44" t="str">
        <f t="shared" si="2"/>
        <v>WQM: Water Quality Monitoring</v>
      </c>
      <c r="B44" t="s">
        <v>136</v>
      </c>
      <c r="C44" t="s">
        <v>133</v>
      </c>
      <c r="D44" t="str">
        <f t="shared" si="1"/>
        <v>Count of Monitoring Events</v>
      </c>
      <c r="E44" t="s">
        <v>137</v>
      </c>
      <c r="F44" t="s">
        <v>21</v>
      </c>
      <c r="O44">
        <v>1</v>
      </c>
      <c r="P44" t="s">
        <v>138</v>
      </c>
    </row>
    <row r="45" spans="1:16" x14ac:dyDescent="0.25">
      <c r="A45" t="str">
        <f t="shared" si="2"/>
        <v>FH-1: Forest Harvesting Practices</v>
      </c>
      <c r="B45" t="s">
        <v>139</v>
      </c>
      <c r="C45" t="s">
        <v>140</v>
      </c>
      <c r="D45" t="str">
        <f t="shared" si="1"/>
        <v>Acres of Area Treated</v>
      </c>
      <c r="E45" t="s">
        <v>18</v>
      </c>
      <c r="F45" t="s">
        <v>19</v>
      </c>
      <c r="O45">
        <v>10</v>
      </c>
      <c r="P45" t="s">
        <v>141</v>
      </c>
    </row>
    <row r="46" spans="1:16" x14ac:dyDescent="0.25">
      <c r="A46" t="str">
        <f t="shared" si="2"/>
        <v>FH-2: Forest Stand Improvement</v>
      </c>
      <c r="B46" t="s">
        <v>142</v>
      </c>
      <c r="C46" t="s">
        <v>140</v>
      </c>
      <c r="D46" t="str">
        <f t="shared" si="1"/>
        <v>Acres of Area Improved</v>
      </c>
      <c r="E46" t="s">
        <v>63</v>
      </c>
      <c r="F46" t="s">
        <v>19</v>
      </c>
      <c r="O46">
        <v>10</v>
      </c>
      <c r="P46" t="s">
        <v>143</v>
      </c>
    </row>
    <row r="47" spans="1:16" x14ac:dyDescent="0.25">
      <c r="A47" t="str">
        <f t="shared" si="2"/>
        <v>FH-3: Forest Trails &amp; Landings</v>
      </c>
      <c r="B47" t="s">
        <v>144</v>
      </c>
      <c r="C47" t="s">
        <v>140</v>
      </c>
      <c r="D47" t="str">
        <f t="shared" si="1"/>
        <v>Acres of Drainage Area</v>
      </c>
      <c r="E47" t="s">
        <v>78</v>
      </c>
      <c r="F47" t="s">
        <v>19</v>
      </c>
      <c r="G47" t="s">
        <v>145</v>
      </c>
      <c r="H47" t="s">
        <v>31</v>
      </c>
      <c r="O47">
        <v>5</v>
      </c>
      <c r="P47" t="s">
        <v>146</v>
      </c>
    </row>
    <row r="48" spans="1:16" x14ac:dyDescent="0.25">
      <c r="A48" t="str">
        <f t="shared" si="2"/>
        <v>FH-4: Grade Stabilization Structure</v>
      </c>
      <c r="B48" t="s">
        <v>147</v>
      </c>
      <c r="C48" t="s">
        <v>140</v>
      </c>
      <c r="D48" t="str">
        <f t="shared" si="1"/>
        <v>Acres of Area Stabilized</v>
      </c>
      <c r="E48" t="s">
        <v>148</v>
      </c>
      <c r="F48" t="s">
        <v>19</v>
      </c>
      <c r="G48" t="s">
        <v>20</v>
      </c>
      <c r="H48" t="s">
        <v>21</v>
      </c>
      <c r="O48">
        <v>15</v>
      </c>
      <c r="P48" t="s">
        <v>149</v>
      </c>
    </row>
    <row r="49" spans="1:16" x14ac:dyDescent="0.25">
      <c r="A49" t="str">
        <f t="shared" si="2"/>
        <v>MA-1: Marina Boat Waste Discharge Facilities</v>
      </c>
      <c r="B49" t="s">
        <v>150</v>
      </c>
      <c r="C49" t="s">
        <v>151</v>
      </c>
      <c r="D49" t="str">
        <f t="shared" si="1"/>
        <v>Count of Systems</v>
      </c>
      <c r="E49" t="s">
        <v>20</v>
      </c>
      <c r="F49" t="s">
        <v>21</v>
      </c>
      <c r="O49">
        <v>5</v>
      </c>
      <c r="P49" t="s">
        <v>152</v>
      </c>
    </row>
    <row r="50" spans="1:16" x14ac:dyDescent="0.25">
      <c r="A50" t="str">
        <f t="shared" si="2"/>
        <v>MA-2: Recreational Boater Education</v>
      </c>
      <c r="B50" t="s">
        <v>153</v>
      </c>
      <c r="C50" t="s">
        <v>151</v>
      </c>
      <c r="D50" t="str">
        <f t="shared" si="1"/>
        <v>Count of Programs</v>
      </c>
      <c r="E50" t="s">
        <v>134</v>
      </c>
      <c r="F50" t="s">
        <v>21</v>
      </c>
      <c r="O50">
        <v>1</v>
      </c>
      <c r="P50" t="s">
        <v>154</v>
      </c>
    </row>
    <row r="51" spans="1:16" x14ac:dyDescent="0.25">
      <c r="A51" t="str">
        <f t="shared" si="2"/>
        <v>OE-2: Aquaculture Education</v>
      </c>
      <c r="B51" t="s">
        <v>155</v>
      </c>
      <c r="C51" t="s">
        <v>151</v>
      </c>
      <c r="D51" t="str">
        <f t="shared" si="1"/>
        <v>Count of Programs</v>
      </c>
      <c r="E51" t="s">
        <v>134</v>
      </c>
      <c r="F51" t="s">
        <v>21</v>
      </c>
      <c r="O51">
        <v>1</v>
      </c>
      <c r="P51" t="s">
        <v>156</v>
      </c>
    </row>
    <row r="52" spans="1:16" x14ac:dyDescent="0.25">
      <c r="A52" t="str">
        <f t="shared" si="2"/>
        <v>MLR-1: Acid Mine Discharge Treatment</v>
      </c>
      <c r="B52" t="s">
        <v>157</v>
      </c>
      <c r="C52" t="s">
        <v>158</v>
      </c>
      <c r="D52" t="str">
        <f t="shared" si="1"/>
        <v>Acres of Area Treated</v>
      </c>
      <c r="E52" t="s">
        <v>18</v>
      </c>
      <c r="F52" t="s">
        <v>19</v>
      </c>
      <c r="G52" t="s">
        <v>159</v>
      </c>
      <c r="H52" t="s">
        <v>160</v>
      </c>
      <c r="P52" t="s">
        <v>161</v>
      </c>
    </row>
    <row r="53" spans="1:16" x14ac:dyDescent="0.25">
      <c r="A53" t="str">
        <f t="shared" si="2"/>
        <v>MLR-2: Land Reclamation, Abandoned Mined Land</v>
      </c>
      <c r="B53" t="s">
        <v>162</v>
      </c>
      <c r="C53" t="s">
        <v>158</v>
      </c>
      <c r="D53" t="str">
        <f t="shared" si="1"/>
        <v>Acres of Area Reclaimed</v>
      </c>
      <c r="E53" t="s">
        <v>163</v>
      </c>
      <c r="F53" t="s">
        <v>19</v>
      </c>
      <c r="O53">
        <v>15</v>
      </c>
      <c r="P53" t="s">
        <v>164</v>
      </c>
    </row>
    <row r="54" spans="1:16" x14ac:dyDescent="0.25">
      <c r="A54" t="str">
        <f t="shared" si="2"/>
        <v>MLR-3: Mine Shaft &amp; Adit Closing</v>
      </c>
      <c r="B54" t="s">
        <v>165</v>
      </c>
      <c r="C54" t="s">
        <v>158</v>
      </c>
      <c r="D54" t="str">
        <f t="shared" si="1"/>
        <v>Acres of Drainage Area</v>
      </c>
      <c r="E54" t="s">
        <v>78</v>
      </c>
      <c r="F54" t="s">
        <v>19</v>
      </c>
      <c r="G54" t="s">
        <v>20</v>
      </c>
      <c r="H54" t="s">
        <v>21</v>
      </c>
      <c r="O54">
        <v>15</v>
      </c>
      <c r="P54" t="s">
        <v>166</v>
      </c>
    </row>
    <row r="55" spans="1:16" x14ac:dyDescent="0.25">
      <c r="A55" t="str">
        <f t="shared" si="2"/>
        <v>MLR-4: Mined Land Reclamation</v>
      </c>
      <c r="B55" t="s">
        <v>167</v>
      </c>
      <c r="C55" t="s">
        <v>158</v>
      </c>
      <c r="D55" t="str">
        <f t="shared" si="1"/>
        <v>Acres of Area Reclaimed</v>
      </c>
      <c r="E55" t="s">
        <v>163</v>
      </c>
      <c r="F55" t="s">
        <v>19</v>
      </c>
      <c r="O55">
        <v>15</v>
      </c>
      <c r="P55" t="s">
        <v>168</v>
      </c>
    </row>
    <row r="56" spans="1:16" x14ac:dyDescent="0.25">
      <c r="A56" t="str">
        <f t="shared" si="2"/>
        <v>MLR-5: Vegetative Buffer</v>
      </c>
      <c r="B56" t="s">
        <v>169</v>
      </c>
      <c r="C56" t="s">
        <v>158</v>
      </c>
      <c r="D56" t="str">
        <f t="shared" si="1"/>
        <v>Acres of Buffer Area</v>
      </c>
      <c r="E56" t="s">
        <v>29</v>
      </c>
      <c r="F56" t="s">
        <v>19</v>
      </c>
      <c r="G56" t="s">
        <v>170</v>
      </c>
      <c r="H56" t="s">
        <v>31</v>
      </c>
      <c r="I56" t="s">
        <v>30</v>
      </c>
      <c r="J56" t="s">
        <v>31</v>
      </c>
      <c r="K56" t="s">
        <v>111</v>
      </c>
      <c r="L56" t="s">
        <v>19</v>
      </c>
      <c r="O56">
        <v>10</v>
      </c>
      <c r="P56" t="s">
        <v>171</v>
      </c>
    </row>
    <row r="57" spans="1:16" x14ac:dyDescent="0.25">
      <c r="A57" t="str">
        <f t="shared" si="2"/>
        <v>MLR-6: Dirt Road Stabilization</v>
      </c>
      <c r="B57" t="s">
        <v>172</v>
      </c>
      <c r="C57" t="s">
        <v>158</v>
      </c>
      <c r="D57" t="str">
        <f t="shared" si="1"/>
        <v>Linear Feet of Length of Road</v>
      </c>
      <c r="E57" t="s">
        <v>173</v>
      </c>
      <c r="F57" t="s">
        <v>59</v>
      </c>
      <c r="O57">
        <v>5</v>
      </c>
      <c r="P57" t="s">
        <v>174</v>
      </c>
    </row>
    <row r="58" spans="1:16" x14ac:dyDescent="0.25">
      <c r="A58" t="str">
        <f t="shared" si="2"/>
        <v>CCU: Confined Canine Unit</v>
      </c>
      <c r="B58" t="s">
        <v>175</v>
      </c>
      <c r="C58" t="s">
        <v>176</v>
      </c>
      <c r="D58" t="str">
        <f t="shared" si="1"/>
        <v>Count of Systems</v>
      </c>
      <c r="E58" t="s">
        <v>20</v>
      </c>
      <c r="F58" t="s">
        <v>21</v>
      </c>
      <c r="O58">
        <v>10</v>
      </c>
      <c r="P58" t="s">
        <v>177</v>
      </c>
    </row>
    <row r="59" spans="1:16" x14ac:dyDescent="0.25">
      <c r="A59" t="str">
        <f t="shared" si="2"/>
        <v>PW-0: Pet Waste Education Program</v>
      </c>
      <c r="B59" t="s">
        <v>178</v>
      </c>
      <c r="C59" t="s">
        <v>176</v>
      </c>
      <c r="D59" t="str">
        <f t="shared" si="1"/>
        <v>Count of Programs</v>
      </c>
      <c r="E59" t="s">
        <v>134</v>
      </c>
      <c r="F59" t="s">
        <v>21</v>
      </c>
      <c r="O59">
        <v>1</v>
      </c>
      <c r="P59" t="s">
        <v>179</v>
      </c>
    </row>
    <row r="60" spans="1:16" x14ac:dyDescent="0.25">
      <c r="A60" t="str">
        <f t="shared" si="2"/>
        <v>PW-1: Pet Waste Disposal Station</v>
      </c>
      <c r="B60" t="s">
        <v>180</v>
      </c>
      <c r="C60" t="s">
        <v>176</v>
      </c>
      <c r="D60" t="str">
        <f t="shared" si="1"/>
        <v>Count of Systems</v>
      </c>
      <c r="E60" t="s">
        <v>20</v>
      </c>
      <c r="F60" t="s">
        <v>21</v>
      </c>
      <c r="G60" t="s">
        <v>181</v>
      </c>
      <c r="H60" t="s">
        <v>21</v>
      </c>
      <c r="O60">
        <v>3</v>
      </c>
      <c r="P60" t="s">
        <v>182</v>
      </c>
    </row>
    <row r="61" spans="1:16" x14ac:dyDescent="0.25">
      <c r="A61" t="str">
        <f t="shared" si="2"/>
        <v>PW-2: Pet Waste Digesters, Composters, and Fermentation</v>
      </c>
      <c r="B61" t="s">
        <v>183</v>
      </c>
      <c r="C61" t="s">
        <v>176</v>
      </c>
      <c r="D61" t="str">
        <f t="shared" si="1"/>
        <v>Count of Systems</v>
      </c>
      <c r="E61" t="s">
        <v>20</v>
      </c>
      <c r="F61" t="s">
        <v>21</v>
      </c>
      <c r="G61" t="s">
        <v>181</v>
      </c>
      <c r="H61" t="s">
        <v>21</v>
      </c>
      <c r="O61">
        <v>3</v>
      </c>
      <c r="P61" t="s">
        <v>184</v>
      </c>
    </row>
    <row r="62" spans="1:16" x14ac:dyDescent="0.25">
      <c r="A62" t="str">
        <f t="shared" si="2"/>
        <v>PW-3:  Wastewater Treatment System for Confined Canine Facilities (CCF) (Demonstration BMP)</v>
      </c>
      <c r="B62" t="s">
        <v>185</v>
      </c>
      <c r="C62" t="s">
        <v>176</v>
      </c>
      <c r="D62" t="str">
        <f t="shared" si="1"/>
        <v>Count of Systems</v>
      </c>
      <c r="E62" t="s">
        <v>20</v>
      </c>
      <c r="F62" t="s">
        <v>21</v>
      </c>
      <c r="G62" t="s">
        <v>181</v>
      </c>
      <c r="H62" t="s">
        <v>21</v>
      </c>
      <c r="O62">
        <v>10</v>
      </c>
      <c r="P62" t="s">
        <v>186</v>
      </c>
    </row>
    <row r="63" spans="1:16" x14ac:dyDescent="0.25">
      <c r="A63" t="str">
        <f t="shared" si="2"/>
        <v>RB-1: Septic Tank Pumpout</v>
      </c>
      <c r="B63" t="s">
        <v>187</v>
      </c>
      <c r="C63" t="s">
        <v>188</v>
      </c>
      <c r="D63" t="str">
        <f t="shared" si="1"/>
        <v>Count of Systems</v>
      </c>
      <c r="E63" t="s">
        <v>20</v>
      </c>
      <c r="F63" t="s">
        <v>21</v>
      </c>
      <c r="O63">
        <v>5</v>
      </c>
      <c r="P63" t="s">
        <v>189</v>
      </c>
    </row>
    <row r="64" spans="1:16" x14ac:dyDescent="0.25">
      <c r="A64" t="str">
        <f t="shared" si="2"/>
        <v>RB-2: Connection to Public Sewer System</v>
      </c>
      <c r="B64" t="s">
        <v>190</v>
      </c>
      <c r="C64" t="s">
        <v>188</v>
      </c>
      <c r="D64" t="str">
        <f t="shared" si="1"/>
        <v>Count of Systems</v>
      </c>
      <c r="E64" t="s">
        <v>20</v>
      </c>
      <c r="F64" t="s">
        <v>21</v>
      </c>
      <c r="O64">
        <v>25</v>
      </c>
      <c r="P64" t="s">
        <v>191</v>
      </c>
    </row>
    <row r="65" spans="1:16" x14ac:dyDescent="0.25">
      <c r="A65" t="str">
        <f t="shared" si="2"/>
        <v>RB-2P: Connection to Public Sewer System with Pump</v>
      </c>
      <c r="B65" t="s">
        <v>192</v>
      </c>
      <c r="C65" t="s">
        <v>188</v>
      </c>
      <c r="D65" t="str">
        <f t="shared" si="1"/>
        <v>Count of Systems</v>
      </c>
      <c r="E65" t="s">
        <v>20</v>
      </c>
      <c r="F65" t="s">
        <v>21</v>
      </c>
      <c r="O65">
        <v>25</v>
      </c>
      <c r="P65" t="s">
        <v>193</v>
      </c>
    </row>
    <row r="66" spans="1:16" x14ac:dyDescent="0.25">
      <c r="A66" t="str">
        <f t="shared" ref="A66:A97" si="3">CONCATENATE(P66,": ",B66)</f>
        <v>RB-3: Onsite Sewage System Repair</v>
      </c>
      <c r="B66" t="s">
        <v>194</v>
      </c>
      <c r="C66" t="s">
        <v>188</v>
      </c>
      <c r="D66" t="str">
        <f t="shared" si="1"/>
        <v>Count of Systems</v>
      </c>
      <c r="E66" t="s">
        <v>20</v>
      </c>
      <c r="F66" t="s">
        <v>21</v>
      </c>
      <c r="O66">
        <v>10</v>
      </c>
      <c r="P66" t="s">
        <v>195</v>
      </c>
    </row>
    <row r="67" spans="1:16" s="123" customFormat="1" x14ac:dyDescent="0.25">
      <c r="A67" t="str">
        <f t="shared" si="3"/>
        <v>RB-3M: Conventional Onsite Sewage System Full Inspection and Maintenance</v>
      </c>
      <c r="B67" s="123" t="s">
        <v>196</v>
      </c>
      <c r="C67" s="123" t="s">
        <v>188</v>
      </c>
      <c r="D67" t="str">
        <f t="shared" ref="D67:D129" si="4">CONCATENATE(F67," of ",E67)</f>
        <v>Count of Systems</v>
      </c>
      <c r="E67" s="123" t="s">
        <v>20</v>
      </c>
      <c r="F67" s="123" t="s">
        <v>21</v>
      </c>
      <c r="O67" s="821" t="s">
        <v>197</v>
      </c>
      <c r="P67" s="123" t="s">
        <v>198</v>
      </c>
    </row>
    <row r="68" spans="1:16" x14ac:dyDescent="0.25">
      <c r="A68" t="str">
        <f t="shared" si="3"/>
        <v>RB-4: Onsite System Installation/Replacement</v>
      </c>
      <c r="B68" t="s">
        <v>199</v>
      </c>
      <c r="C68" t="s">
        <v>188</v>
      </c>
      <c r="D68" t="str">
        <f t="shared" si="4"/>
        <v>Count of Systems</v>
      </c>
      <c r="E68" t="s">
        <v>20</v>
      </c>
      <c r="F68" t="s">
        <v>21</v>
      </c>
      <c r="O68">
        <v>10</v>
      </c>
      <c r="P68" t="s">
        <v>200</v>
      </c>
    </row>
    <row r="69" spans="1:16" x14ac:dyDescent="0.25">
      <c r="A69" t="str">
        <f t="shared" si="3"/>
        <v>RB-4P: Onsite Sewage System Installation/Replacement with Pump</v>
      </c>
      <c r="B69" t="s">
        <v>201</v>
      </c>
      <c r="C69" t="s">
        <v>188</v>
      </c>
      <c r="D69" t="str">
        <f t="shared" si="4"/>
        <v>Count of Systems</v>
      </c>
      <c r="E69" t="s">
        <v>20</v>
      </c>
      <c r="F69" t="s">
        <v>21</v>
      </c>
      <c r="O69">
        <v>10</v>
      </c>
      <c r="P69" t="s">
        <v>202</v>
      </c>
    </row>
    <row r="70" spans="1:16" x14ac:dyDescent="0.25">
      <c r="A70" t="str">
        <f t="shared" si="3"/>
        <v>RB-5: Alternative Sewage System</v>
      </c>
      <c r="B70" t="s">
        <v>203</v>
      </c>
      <c r="C70" t="s">
        <v>188</v>
      </c>
      <c r="D70" t="str">
        <f t="shared" si="4"/>
        <v>Count of Systems</v>
      </c>
      <c r="E70" t="s">
        <v>20</v>
      </c>
      <c r="F70" t="s">
        <v>21</v>
      </c>
      <c r="O70">
        <v>10</v>
      </c>
      <c r="P70" t="s">
        <v>204</v>
      </c>
    </row>
    <row r="71" spans="1:16" x14ac:dyDescent="0.25">
      <c r="A71" t="str">
        <f t="shared" si="3"/>
        <v>BR-1: Bioretention</v>
      </c>
      <c r="B71" t="s">
        <v>205</v>
      </c>
      <c r="C71" t="s">
        <v>206</v>
      </c>
      <c r="D71" t="str">
        <f t="shared" si="4"/>
        <v>Acres of Area Treated</v>
      </c>
      <c r="E71" t="s">
        <v>18</v>
      </c>
      <c r="F71" t="s">
        <v>19</v>
      </c>
      <c r="M71" t="s">
        <v>207</v>
      </c>
      <c r="N71" t="s">
        <v>207</v>
      </c>
      <c r="O71">
        <v>10</v>
      </c>
      <c r="P71" t="s">
        <v>208</v>
      </c>
    </row>
    <row r="72" spans="1:16" x14ac:dyDescent="0.25">
      <c r="A72" t="str">
        <f t="shared" si="3"/>
        <v>BR-10: Rain Gardens</v>
      </c>
      <c r="B72" t="s">
        <v>209</v>
      </c>
      <c r="C72" t="s">
        <v>206</v>
      </c>
      <c r="D72" t="str">
        <f t="shared" si="4"/>
        <v>Acres of Drainage Area</v>
      </c>
      <c r="E72" t="s">
        <v>78</v>
      </c>
      <c r="F72" t="s">
        <v>19</v>
      </c>
      <c r="G72" t="s">
        <v>111</v>
      </c>
      <c r="H72" t="s">
        <v>19</v>
      </c>
      <c r="M72" t="s">
        <v>207</v>
      </c>
      <c r="N72" t="s">
        <v>207</v>
      </c>
      <c r="P72" t="s">
        <v>210</v>
      </c>
    </row>
    <row r="73" spans="1:16" x14ac:dyDescent="0.25">
      <c r="A73" t="str">
        <f t="shared" si="3"/>
        <v>BR-2: Bioretention Filter</v>
      </c>
      <c r="B73" t="s">
        <v>211</v>
      </c>
      <c r="C73" t="s">
        <v>206</v>
      </c>
      <c r="D73" t="str">
        <f t="shared" si="4"/>
        <v>Acres of Drainage Area</v>
      </c>
      <c r="E73" t="s">
        <v>78</v>
      </c>
      <c r="F73" t="s">
        <v>19</v>
      </c>
      <c r="G73" t="s">
        <v>111</v>
      </c>
      <c r="H73" t="s">
        <v>19</v>
      </c>
      <c r="M73" t="s">
        <v>207</v>
      </c>
      <c r="N73" t="s">
        <v>207</v>
      </c>
      <c r="O73">
        <v>10</v>
      </c>
      <c r="P73" t="s">
        <v>212</v>
      </c>
    </row>
    <row r="74" spans="1:16" x14ac:dyDescent="0.25">
      <c r="A74" t="str">
        <f t="shared" si="3"/>
        <v>BR-3: Bioretention Filter - on A/B Soils</v>
      </c>
      <c r="B74" t="s">
        <v>213</v>
      </c>
      <c r="C74" t="s">
        <v>206</v>
      </c>
      <c r="D74" t="str">
        <f t="shared" si="4"/>
        <v>Acres of Area Treated, on A/B Soils</v>
      </c>
      <c r="E74" t="s">
        <v>214</v>
      </c>
      <c r="F74" t="s">
        <v>19</v>
      </c>
      <c r="M74" t="s">
        <v>207</v>
      </c>
      <c r="N74" t="s">
        <v>207</v>
      </c>
      <c r="O74">
        <v>10</v>
      </c>
      <c r="P74" t="s">
        <v>215</v>
      </c>
    </row>
    <row r="75" spans="1:16" x14ac:dyDescent="0.25">
      <c r="A75" t="str">
        <f t="shared" si="3"/>
        <v>BR-4: Bioretention Filter - w/ Underdrain, on C/D Soils</v>
      </c>
      <c r="B75" t="s">
        <v>216</v>
      </c>
      <c r="C75" t="s">
        <v>206</v>
      </c>
      <c r="D75" t="str">
        <f t="shared" si="4"/>
        <v>Acres of Area Treated, underdrain, C/D soils</v>
      </c>
      <c r="E75" t="s">
        <v>217</v>
      </c>
      <c r="F75" t="s">
        <v>19</v>
      </c>
      <c r="M75" t="s">
        <v>207</v>
      </c>
      <c r="N75" t="s">
        <v>207</v>
      </c>
      <c r="O75">
        <v>10</v>
      </c>
      <c r="P75" t="s">
        <v>218</v>
      </c>
    </row>
    <row r="76" spans="1:16" x14ac:dyDescent="0.25">
      <c r="A76" t="str">
        <f t="shared" si="3"/>
        <v>BR-5: Bioretention Filter - w/ Underdrain, on A/B Soils</v>
      </c>
      <c r="B76" t="s">
        <v>219</v>
      </c>
      <c r="C76" t="s">
        <v>206</v>
      </c>
      <c r="D76" t="str">
        <f t="shared" si="4"/>
        <v>Acres of Area Treated, underdrain, A/B soils</v>
      </c>
      <c r="E76" t="s">
        <v>220</v>
      </c>
      <c r="F76" t="s">
        <v>19</v>
      </c>
      <c r="M76" t="s">
        <v>207</v>
      </c>
      <c r="N76" t="s">
        <v>207</v>
      </c>
      <c r="O76">
        <v>10</v>
      </c>
      <c r="P76" t="s">
        <v>221</v>
      </c>
    </row>
    <row r="77" spans="1:16" x14ac:dyDescent="0.25">
      <c r="A77" t="str">
        <f t="shared" si="3"/>
        <v>BR-6: Bioswale</v>
      </c>
      <c r="B77" t="s">
        <v>222</v>
      </c>
      <c r="C77" t="s">
        <v>206</v>
      </c>
      <c r="D77" t="str">
        <f t="shared" si="4"/>
        <v>Acres of Drainage Area</v>
      </c>
      <c r="E77" t="s">
        <v>78</v>
      </c>
      <c r="F77" t="s">
        <v>19</v>
      </c>
      <c r="G77" t="s">
        <v>111</v>
      </c>
      <c r="H77" t="s">
        <v>19</v>
      </c>
      <c r="M77" t="s">
        <v>207</v>
      </c>
      <c r="N77" t="s">
        <v>207</v>
      </c>
      <c r="O77">
        <v>10</v>
      </c>
      <c r="P77" t="s">
        <v>223</v>
      </c>
    </row>
    <row r="78" spans="1:16" x14ac:dyDescent="0.25">
      <c r="A78" t="str">
        <f t="shared" si="3"/>
        <v>BR-7: Dry Swale</v>
      </c>
      <c r="B78" t="s">
        <v>224</v>
      </c>
      <c r="C78" t="s">
        <v>206</v>
      </c>
      <c r="D78" t="str">
        <f t="shared" si="4"/>
        <v>Acres of Drainage Area</v>
      </c>
      <c r="E78" t="s">
        <v>78</v>
      </c>
      <c r="F78" t="s">
        <v>19</v>
      </c>
      <c r="G78" t="s">
        <v>111</v>
      </c>
      <c r="H78" t="s">
        <v>19</v>
      </c>
      <c r="M78" t="s">
        <v>207</v>
      </c>
      <c r="N78" t="s">
        <v>207</v>
      </c>
      <c r="O78">
        <v>10</v>
      </c>
      <c r="P78" t="s">
        <v>225</v>
      </c>
    </row>
    <row r="79" spans="1:16" x14ac:dyDescent="0.25">
      <c r="A79" t="str">
        <f t="shared" si="3"/>
        <v>BR-8: Green Roofs</v>
      </c>
      <c r="B79" t="s">
        <v>226</v>
      </c>
      <c r="C79" t="s">
        <v>206</v>
      </c>
      <c r="D79" t="str">
        <f t="shared" si="4"/>
        <v>Acres of Area Treated</v>
      </c>
      <c r="E79" t="s">
        <v>18</v>
      </c>
      <c r="F79" t="s">
        <v>19</v>
      </c>
      <c r="G79" t="s">
        <v>111</v>
      </c>
      <c r="H79" t="s">
        <v>19</v>
      </c>
      <c r="M79" t="s">
        <v>207</v>
      </c>
      <c r="N79" t="s">
        <v>207</v>
      </c>
      <c r="O79">
        <v>10</v>
      </c>
      <c r="P79" t="s">
        <v>227</v>
      </c>
    </row>
    <row r="80" spans="1:16" x14ac:dyDescent="0.25">
      <c r="A80" t="str">
        <f t="shared" si="3"/>
        <v>BR-9: Planter Boxes</v>
      </c>
      <c r="B80" t="s">
        <v>228</v>
      </c>
      <c r="C80" t="s">
        <v>206</v>
      </c>
      <c r="D80" t="str">
        <f t="shared" si="4"/>
        <v>Acres of Area Treated</v>
      </c>
      <c r="E80" t="s">
        <v>18</v>
      </c>
      <c r="F80" t="s">
        <v>19</v>
      </c>
      <c r="O80">
        <v>10</v>
      </c>
      <c r="P80" t="s">
        <v>229</v>
      </c>
    </row>
    <row r="81" spans="1:16" x14ac:dyDescent="0.25">
      <c r="A81" t="str">
        <f t="shared" si="3"/>
        <v>CB-1: Catch Basin</v>
      </c>
      <c r="B81" t="s">
        <v>230</v>
      </c>
      <c r="C81" t="s">
        <v>206</v>
      </c>
      <c r="D81" t="str">
        <f t="shared" si="4"/>
        <v>Acres of Drainage Area</v>
      </c>
      <c r="E81" t="s">
        <v>78</v>
      </c>
      <c r="F81" t="s">
        <v>19</v>
      </c>
      <c r="G81" t="s">
        <v>20</v>
      </c>
      <c r="H81" t="s">
        <v>21</v>
      </c>
      <c r="I81" t="s">
        <v>111</v>
      </c>
      <c r="J81" t="s">
        <v>19</v>
      </c>
      <c r="M81" t="s">
        <v>207</v>
      </c>
      <c r="N81" t="s">
        <v>207</v>
      </c>
      <c r="O81">
        <v>15</v>
      </c>
      <c r="P81" t="s">
        <v>231</v>
      </c>
    </row>
    <row r="82" spans="1:16" x14ac:dyDescent="0.25">
      <c r="A82" t="str">
        <f t="shared" si="3"/>
        <v>D-1: Stream Channel Restoration (Dam Removal)</v>
      </c>
      <c r="B82" t="s">
        <v>80</v>
      </c>
      <c r="C82" t="s">
        <v>206</v>
      </c>
      <c r="D82" t="str">
        <f t="shared" si="4"/>
        <v>Linear Feet of Length of Stream</v>
      </c>
      <c r="E82" t="s">
        <v>77</v>
      </c>
      <c r="F82" t="s">
        <v>59</v>
      </c>
      <c r="G82" t="s">
        <v>81</v>
      </c>
      <c r="H82" t="s">
        <v>21</v>
      </c>
      <c r="O82">
        <v>10</v>
      </c>
      <c r="P82" t="s">
        <v>232</v>
      </c>
    </row>
    <row r="83" spans="1:16" x14ac:dyDescent="0.25">
      <c r="A83" t="str">
        <f t="shared" si="3"/>
        <v>DGR-1: Dirt &amp; Gravel Road - E&amp;S Control and Outlets</v>
      </c>
      <c r="B83" t="s">
        <v>233</v>
      </c>
      <c r="C83" t="s">
        <v>206</v>
      </c>
      <c r="D83" t="str">
        <f t="shared" si="4"/>
        <v>Feet of Length Treated</v>
      </c>
      <c r="E83" t="s">
        <v>234</v>
      </c>
      <c r="F83" t="s">
        <v>31</v>
      </c>
      <c r="G83" t="s">
        <v>111</v>
      </c>
      <c r="H83" t="s">
        <v>19</v>
      </c>
      <c r="M83" t="s">
        <v>207</v>
      </c>
      <c r="N83" t="s">
        <v>207</v>
      </c>
      <c r="O83">
        <v>1</v>
      </c>
      <c r="P83" t="s">
        <v>235</v>
      </c>
    </row>
    <row r="84" spans="1:16" x14ac:dyDescent="0.25">
      <c r="A84" t="str">
        <f t="shared" si="3"/>
        <v>DGR-2: Dirt &amp; Gravel Road - Outlets Only</v>
      </c>
      <c r="B84" t="s">
        <v>236</v>
      </c>
      <c r="C84" t="s">
        <v>206</v>
      </c>
      <c r="D84" t="str">
        <f t="shared" si="4"/>
        <v>Feet of Length Treated</v>
      </c>
      <c r="E84" t="s">
        <v>234</v>
      </c>
      <c r="F84" t="s">
        <v>31</v>
      </c>
      <c r="G84" t="s">
        <v>111</v>
      </c>
      <c r="H84" t="s">
        <v>19</v>
      </c>
      <c r="M84" t="s">
        <v>207</v>
      </c>
      <c r="N84" t="s">
        <v>207</v>
      </c>
      <c r="O84">
        <v>5</v>
      </c>
      <c r="P84" t="s">
        <v>237</v>
      </c>
    </row>
    <row r="85" spans="1:16" x14ac:dyDescent="0.25">
      <c r="A85" t="str">
        <f t="shared" si="3"/>
        <v>DP-1: Dry Detention Ponds</v>
      </c>
      <c r="B85" t="s">
        <v>238</v>
      </c>
      <c r="C85" t="s">
        <v>206</v>
      </c>
      <c r="D85" t="str">
        <f t="shared" si="4"/>
        <v>Acres of Drainage Area</v>
      </c>
      <c r="E85" t="s">
        <v>78</v>
      </c>
      <c r="F85" t="s">
        <v>19</v>
      </c>
      <c r="G85" t="s">
        <v>111</v>
      </c>
      <c r="H85" t="s">
        <v>19</v>
      </c>
      <c r="M85" t="s">
        <v>207</v>
      </c>
      <c r="N85" t="s">
        <v>207</v>
      </c>
      <c r="O85">
        <v>35</v>
      </c>
      <c r="P85" t="s">
        <v>239</v>
      </c>
    </row>
    <row r="86" spans="1:16" x14ac:dyDescent="0.25">
      <c r="A86" t="str">
        <f t="shared" si="3"/>
        <v>DP-2: Wet Pond</v>
      </c>
      <c r="B86" t="s">
        <v>240</v>
      </c>
      <c r="C86" t="s">
        <v>206</v>
      </c>
      <c r="D86" t="str">
        <f t="shared" si="4"/>
        <v>Acres of Drainage Area</v>
      </c>
      <c r="E86" t="s">
        <v>78</v>
      </c>
      <c r="F86" t="s">
        <v>19</v>
      </c>
      <c r="G86" t="s">
        <v>111</v>
      </c>
      <c r="H86" t="s">
        <v>19</v>
      </c>
      <c r="M86" t="s">
        <v>207</v>
      </c>
      <c r="N86" t="s">
        <v>207</v>
      </c>
      <c r="O86">
        <v>35</v>
      </c>
      <c r="P86" t="s">
        <v>241</v>
      </c>
    </row>
    <row r="87" spans="1:16" x14ac:dyDescent="0.25">
      <c r="A87" t="str">
        <f t="shared" si="3"/>
        <v>DP-3: Wet Swale</v>
      </c>
      <c r="B87" t="s">
        <v>242</v>
      </c>
      <c r="C87" t="s">
        <v>206</v>
      </c>
      <c r="D87" t="str">
        <f t="shared" si="4"/>
        <v>Acres of Drainage Area</v>
      </c>
      <c r="E87" t="s">
        <v>78</v>
      </c>
      <c r="F87" t="s">
        <v>19</v>
      </c>
      <c r="G87" t="s">
        <v>111</v>
      </c>
      <c r="H87" t="s">
        <v>19</v>
      </c>
      <c r="M87" t="s">
        <v>207</v>
      </c>
      <c r="N87" t="s">
        <v>207</v>
      </c>
      <c r="O87">
        <v>10</v>
      </c>
      <c r="P87" t="s">
        <v>243</v>
      </c>
    </row>
    <row r="88" spans="1:16" x14ac:dyDescent="0.25">
      <c r="A88" t="str">
        <f t="shared" si="3"/>
        <v>IP-1: Disconnection of Rooftop Runoff</v>
      </c>
      <c r="B88" t="s">
        <v>244</v>
      </c>
      <c r="C88" t="s">
        <v>206</v>
      </c>
      <c r="D88" t="str">
        <f t="shared" si="4"/>
        <v>Acres of Area Treated</v>
      </c>
      <c r="E88" t="s">
        <v>18</v>
      </c>
      <c r="F88" t="s">
        <v>19</v>
      </c>
      <c r="G88" t="s">
        <v>111</v>
      </c>
      <c r="H88" t="s">
        <v>19</v>
      </c>
      <c r="M88" t="s">
        <v>207</v>
      </c>
      <c r="N88" t="s">
        <v>207</v>
      </c>
      <c r="O88">
        <v>5</v>
      </c>
      <c r="P88" t="s">
        <v>245</v>
      </c>
    </row>
    <row r="89" spans="1:16" x14ac:dyDescent="0.25">
      <c r="A89" t="str">
        <f t="shared" si="3"/>
        <v>IP-2: Dry Well</v>
      </c>
      <c r="B89" t="s">
        <v>246</v>
      </c>
      <c r="C89" t="s">
        <v>206</v>
      </c>
      <c r="D89" t="str">
        <f t="shared" si="4"/>
        <v>Acres of Drainage Area</v>
      </c>
      <c r="E89" t="s">
        <v>78</v>
      </c>
      <c r="F89" t="s">
        <v>19</v>
      </c>
      <c r="G89" t="s">
        <v>20</v>
      </c>
      <c r="H89" t="s">
        <v>21</v>
      </c>
      <c r="I89" t="s">
        <v>111</v>
      </c>
      <c r="J89" t="s">
        <v>19</v>
      </c>
      <c r="M89" t="s">
        <v>207</v>
      </c>
      <c r="O89">
        <v>15</v>
      </c>
      <c r="P89" t="s">
        <v>247</v>
      </c>
    </row>
    <row r="90" spans="1:16" x14ac:dyDescent="0.25">
      <c r="A90" t="str">
        <f t="shared" si="3"/>
        <v>IP-3: Filtration Practice</v>
      </c>
      <c r="B90" t="s">
        <v>248</v>
      </c>
      <c r="C90" t="s">
        <v>206</v>
      </c>
      <c r="D90" t="str">
        <f t="shared" si="4"/>
        <v>Acres of Drainage Area</v>
      </c>
      <c r="E90" t="s">
        <v>78</v>
      </c>
      <c r="F90" t="s">
        <v>19</v>
      </c>
      <c r="G90" t="s">
        <v>111</v>
      </c>
      <c r="H90" t="s">
        <v>19</v>
      </c>
      <c r="M90" t="s">
        <v>207</v>
      </c>
      <c r="N90" t="s">
        <v>207</v>
      </c>
      <c r="O90">
        <v>10</v>
      </c>
      <c r="P90" t="s">
        <v>249</v>
      </c>
    </row>
    <row r="91" spans="1:16" x14ac:dyDescent="0.25">
      <c r="A91" t="str">
        <f t="shared" si="3"/>
        <v>IP-4: Infiltration Basin</v>
      </c>
      <c r="B91" t="s">
        <v>250</v>
      </c>
      <c r="C91" t="s">
        <v>206</v>
      </c>
      <c r="D91" t="str">
        <f t="shared" si="4"/>
        <v>Acres of Drainage Area</v>
      </c>
      <c r="E91" t="s">
        <v>78</v>
      </c>
      <c r="F91" t="s">
        <v>19</v>
      </c>
      <c r="G91" t="s">
        <v>111</v>
      </c>
      <c r="H91" t="s">
        <v>19</v>
      </c>
      <c r="M91" t="s">
        <v>207</v>
      </c>
      <c r="N91" t="s">
        <v>207</v>
      </c>
      <c r="O91">
        <v>5</v>
      </c>
      <c r="P91" t="s">
        <v>251</v>
      </c>
    </row>
    <row r="92" spans="1:16" x14ac:dyDescent="0.25">
      <c r="A92" t="str">
        <f t="shared" si="3"/>
        <v>IP-5: Infiltration Practices</v>
      </c>
      <c r="B92" t="s">
        <v>252</v>
      </c>
      <c r="C92" t="s">
        <v>206</v>
      </c>
      <c r="D92" t="str">
        <f t="shared" si="4"/>
        <v>Acres of Drainage Area</v>
      </c>
      <c r="E92" t="s">
        <v>78</v>
      </c>
      <c r="F92" t="s">
        <v>19</v>
      </c>
      <c r="G92" t="s">
        <v>111</v>
      </c>
      <c r="H92" t="s">
        <v>19</v>
      </c>
      <c r="M92" t="s">
        <v>207</v>
      </c>
      <c r="N92" t="s">
        <v>207</v>
      </c>
      <c r="O92">
        <v>15</v>
      </c>
      <c r="P92" t="s">
        <v>253</v>
      </c>
    </row>
    <row r="93" spans="1:16" x14ac:dyDescent="0.25">
      <c r="A93" t="str">
        <f t="shared" si="3"/>
        <v>IP-6: Infiltration Trench</v>
      </c>
      <c r="B93" t="s">
        <v>254</v>
      </c>
      <c r="C93" t="s">
        <v>206</v>
      </c>
      <c r="D93" t="str">
        <f t="shared" si="4"/>
        <v>Acres of Drainage Area</v>
      </c>
      <c r="E93" t="s">
        <v>78</v>
      </c>
      <c r="F93" t="s">
        <v>19</v>
      </c>
      <c r="G93" t="s">
        <v>111</v>
      </c>
      <c r="H93" t="s">
        <v>19</v>
      </c>
      <c r="M93" t="s">
        <v>207</v>
      </c>
      <c r="N93" t="s">
        <v>207</v>
      </c>
      <c r="O93">
        <v>10</v>
      </c>
      <c r="P93" t="s">
        <v>255</v>
      </c>
    </row>
    <row r="94" spans="1:16" x14ac:dyDescent="0.25">
      <c r="A94" t="str">
        <f t="shared" si="3"/>
        <v>IP-7: Permeable Pavement</v>
      </c>
      <c r="B94" t="s">
        <v>256</v>
      </c>
      <c r="C94" t="s">
        <v>206</v>
      </c>
      <c r="D94" t="str">
        <f t="shared" si="4"/>
        <v>Acres of Area Treated</v>
      </c>
      <c r="E94" t="s">
        <v>18</v>
      </c>
      <c r="F94" t="s">
        <v>19</v>
      </c>
      <c r="G94" t="s">
        <v>111</v>
      </c>
      <c r="H94" t="s">
        <v>19</v>
      </c>
      <c r="M94" t="s">
        <v>207</v>
      </c>
      <c r="N94" t="s">
        <v>207</v>
      </c>
      <c r="O94">
        <v>10</v>
      </c>
      <c r="P94" t="s">
        <v>257</v>
      </c>
    </row>
    <row r="95" spans="1:16" x14ac:dyDescent="0.25">
      <c r="A95" t="str">
        <f t="shared" si="3"/>
        <v>MBMP-1: Manufactured BMP</v>
      </c>
      <c r="B95" t="s">
        <v>258</v>
      </c>
      <c r="C95" t="s">
        <v>206</v>
      </c>
      <c r="D95" t="str">
        <f t="shared" si="4"/>
        <v>Acres of Area Treated</v>
      </c>
      <c r="E95" t="s">
        <v>18</v>
      </c>
      <c r="F95" t="s">
        <v>19</v>
      </c>
      <c r="G95" t="s">
        <v>111</v>
      </c>
      <c r="H95" t="s">
        <v>19</v>
      </c>
      <c r="O95">
        <v>10</v>
      </c>
      <c r="P95" t="s">
        <v>259</v>
      </c>
    </row>
    <row r="96" spans="1:16" x14ac:dyDescent="0.25">
      <c r="A96" t="str">
        <f t="shared" si="3"/>
        <v>MBMP-2: Surface Sand Filter</v>
      </c>
      <c r="B96" t="s">
        <v>260</v>
      </c>
      <c r="C96" t="s">
        <v>206</v>
      </c>
      <c r="D96" t="str">
        <f t="shared" si="4"/>
        <v>Acres of Drainage Area</v>
      </c>
      <c r="E96" t="s">
        <v>78</v>
      </c>
      <c r="F96" t="s">
        <v>19</v>
      </c>
      <c r="G96" t="s">
        <v>111</v>
      </c>
      <c r="H96" t="s">
        <v>19</v>
      </c>
      <c r="M96" t="s">
        <v>207</v>
      </c>
      <c r="N96" t="s">
        <v>207</v>
      </c>
      <c r="O96">
        <v>10</v>
      </c>
      <c r="P96" t="s">
        <v>261</v>
      </c>
    </row>
    <row r="97" spans="1:16" x14ac:dyDescent="0.25">
      <c r="A97" t="str">
        <f t="shared" si="3"/>
        <v>MBMP-3: Underground Filter</v>
      </c>
      <c r="B97" t="s">
        <v>262</v>
      </c>
      <c r="C97" t="s">
        <v>206</v>
      </c>
      <c r="D97" t="str">
        <f t="shared" si="4"/>
        <v>Acres of Drainage Area</v>
      </c>
      <c r="E97" t="s">
        <v>78</v>
      </c>
      <c r="F97" t="s">
        <v>19</v>
      </c>
      <c r="G97" t="s">
        <v>111</v>
      </c>
      <c r="H97" t="s">
        <v>19</v>
      </c>
      <c r="M97" t="s">
        <v>207</v>
      </c>
      <c r="N97" t="s">
        <v>207</v>
      </c>
      <c r="O97">
        <v>10</v>
      </c>
      <c r="P97" t="s">
        <v>263</v>
      </c>
    </row>
    <row r="98" spans="1:16" x14ac:dyDescent="0.25">
      <c r="A98" t="str">
        <f t="shared" ref="A98:A129" si="5">CONCATENATE(P98,": ",B98)</f>
        <v>MBMP-4: Underground Filter - Enhanced</v>
      </c>
      <c r="B98" t="s">
        <v>264</v>
      </c>
      <c r="C98" t="s">
        <v>206</v>
      </c>
      <c r="D98" t="str">
        <f t="shared" si="4"/>
        <v>Acres of Drainage Area</v>
      </c>
      <c r="E98" t="s">
        <v>78</v>
      </c>
      <c r="F98" t="s">
        <v>19</v>
      </c>
      <c r="G98" t="s">
        <v>111</v>
      </c>
      <c r="H98" t="s">
        <v>19</v>
      </c>
      <c r="M98" t="s">
        <v>207</v>
      </c>
      <c r="N98" t="s">
        <v>207</v>
      </c>
      <c r="O98">
        <v>10</v>
      </c>
      <c r="P98" t="s">
        <v>265</v>
      </c>
    </row>
    <row r="99" spans="1:16" x14ac:dyDescent="0.25">
      <c r="A99" t="str">
        <f t="shared" si="5"/>
        <v>RWH-1: Cisterns &amp; Rain Barrels</v>
      </c>
      <c r="B99" t="s">
        <v>266</v>
      </c>
      <c r="C99" t="s">
        <v>206</v>
      </c>
      <c r="D99" t="str">
        <f t="shared" si="4"/>
        <v>Acres of Drainage Area</v>
      </c>
      <c r="E99" t="s">
        <v>78</v>
      </c>
      <c r="F99" t="s">
        <v>19</v>
      </c>
      <c r="G99" t="s">
        <v>111</v>
      </c>
      <c r="H99" t="s">
        <v>19</v>
      </c>
      <c r="M99" t="s">
        <v>207</v>
      </c>
      <c r="N99" t="s">
        <v>207</v>
      </c>
      <c r="O99">
        <v>5</v>
      </c>
      <c r="P99" t="s">
        <v>267</v>
      </c>
    </row>
    <row r="100" spans="1:16" x14ac:dyDescent="0.25">
      <c r="A100" t="str">
        <f t="shared" si="5"/>
        <v xml:space="preserve">RWH-2: Rainwater Harvesting </v>
      </c>
      <c r="B100" t="s">
        <v>268</v>
      </c>
      <c r="C100" t="s">
        <v>206</v>
      </c>
      <c r="D100" t="str">
        <f t="shared" si="4"/>
        <v>Acres of Contributing Impervious Surface Area</v>
      </c>
      <c r="E100" t="s">
        <v>269</v>
      </c>
      <c r="F100" t="s">
        <v>19</v>
      </c>
      <c r="G100" t="s">
        <v>20</v>
      </c>
      <c r="H100" t="s">
        <v>21</v>
      </c>
      <c r="I100" t="s">
        <v>111</v>
      </c>
      <c r="J100" t="s">
        <v>19</v>
      </c>
      <c r="M100" t="s">
        <v>207</v>
      </c>
      <c r="N100" t="s">
        <v>207</v>
      </c>
      <c r="O100">
        <v>20</v>
      </c>
      <c r="P100" t="s">
        <v>270</v>
      </c>
    </row>
    <row r="101" spans="1:16" x14ac:dyDescent="0.25">
      <c r="A101" t="str">
        <f t="shared" si="5"/>
        <v>SS-1: Street Sweeping</v>
      </c>
      <c r="B101" t="s">
        <v>271</v>
      </c>
      <c r="C101" t="s">
        <v>206</v>
      </c>
      <c r="D101" t="str">
        <f t="shared" si="4"/>
        <v>Count of Miles of Street Swept</v>
      </c>
      <c r="E101" t="s">
        <v>272</v>
      </c>
      <c r="F101" t="s">
        <v>21</v>
      </c>
      <c r="G101" t="s">
        <v>111</v>
      </c>
      <c r="H101" t="s">
        <v>19</v>
      </c>
      <c r="M101" t="s">
        <v>207</v>
      </c>
      <c r="O101">
        <v>1</v>
      </c>
      <c r="P101" t="s">
        <v>273</v>
      </c>
    </row>
    <row r="102" spans="1:16" x14ac:dyDescent="0.25">
      <c r="A102" t="str">
        <f t="shared" si="5"/>
        <v>U-1: Lined Waterway or Outlet</v>
      </c>
      <c r="B102" t="s">
        <v>274</v>
      </c>
      <c r="C102" t="s">
        <v>206</v>
      </c>
      <c r="D102" t="str">
        <f t="shared" si="4"/>
        <v>Acres of Drainage Area</v>
      </c>
      <c r="E102" t="s">
        <v>78</v>
      </c>
      <c r="F102" t="s">
        <v>19</v>
      </c>
      <c r="G102" t="s">
        <v>234</v>
      </c>
      <c r="H102" t="s">
        <v>31</v>
      </c>
      <c r="I102" t="s">
        <v>111</v>
      </c>
      <c r="J102" t="s">
        <v>19</v>
      </c>
      <c r="M102" t="s">
        <v>207</v>
      </c>
      <c r="N102" t="s">
        <v>207</v>
      </c>
      <c r="O102">
        <v>15</v>
      </c>
      <c r="P102" t="s">
        <v>275</v>
      </c>
    </row>
    <row r="103" spans="1:16" x14ac:dyDescent="0.25">
      <c r="A103" t="str">
        <f t="shared" si="5"/>
        <v>U-2: Sediment Basin/Trap</v>
      </c>
      <c r="B103" t="s">
        <v>276</v>
      </c>
      <c r="C103" t="s">
        <v>206</v>
      </c>
      <c r="D103" t="str">
        <f t="shared" si="4"/>
        <v>Acres of Drainage Area</v>
      </c>
      <c r="E103" t="s">
        <v>78</v>
      </c>
      <c r="F103" t="s">
        <v>19</v>
      </c>
      <c r="G103" t="s">
        <v>111</v>
      </c>
      <c r="H103" t="s">
        <v>19</v>
      </c>
      <c r="M103" t="s">
        <v>207</v>
      </c>
      <c r="N103" t="s">
        <v>207</v>
      </c>
      <c r="O103">
        <v>20</v>
      </c>
      <c r="P103" t="s">
        <v>277</v>
      </c>
    </row>
    <row r="104" spans="1:16" x14ac:dyDescent="0.25">
      <c r="A104" t="str">
        <f t="shared" si="5"/>
        <v>U-3: Storm Drain Inlet Protection</v>
      </c>
      <c r="B104" t="s">
        <v>278</v>
      </c>
      <c r="C104" t="s">
        <v>206</v>
      </c>
      <c r="D104" t="str">
        <f t="shared" si="4"/>
        <v>Count of Inlets Protected</v>
      </c>
      <c r="E104" t="s">
        <v>279</v>
      </c>
      <c r="F104" t="s">
        <v>21</v>
      </c>
      <c r="G104" t="s">
        <v>111</v>
      </c>
      <c r="H104" t="s">
        <v>19</v>
      </c>
      <c r="M104" t="s">
        <v>207</v>
      </c>
      <c r="N104" t="s">
        <v>207</v>
      </c>
      <c r="O104">
        <v>1</v>
      </c>
      <c r="P104" t="s">
        <v>280</v>
      </c>
    </row>
    <row r="105" spans="1:16" x14ac:dyDescent="0.25">
      <c r="A105" t="str">
        <f t="shared" si="5"/>
        <v>U-4: Streambank &amp; Shoreline Protection</v>
      </c>
      <c r="B105" t="s">
        <v>281</v>
      </c>
      <c r="C105" t="s">
        <v>206</v>
      </c>
      <c r="D105" t="str">
        <f t="shared" si="4"/>
        <v>Linear Feet of Length of Stream</v>
      </c>
      <c r="E105" t="s">
        <v>77</v>
      </c>
      <c r="F105" t="s">
        <v>59</v>
      </c>
      <c r="G105" t="s">
        <v>84</v>
      </c>
      <c r="H105" t="s">
        <v>19</v>
      </c>
      <c r="O105">
        <v>20</v>
      </c>
      <c r="P105" t="s">
        <v>282</v>
      </c>
    </row>
    <row r="106" spans="1:16" x14ac:dyDescent="0.25">
      <c r="A106" t="str">
        <f t="shared" si="5"/>
        <v>U-5: Streambank Stabilization</v>
      </c>
      <c r="B106" t="s">
        <v>83</v>
      </c>
      <c r="C106" t="s">
        <v>206</v>
      </c>
      <c r="D106" t="str">
        <f t="shared" si="4"/>
        <v>Linear Feet of Length of Stream</v>
      </c>
      <c r="E106" t="s">
        <v>77</v>
      </c>
      <c r="F106" t="s">
        <v>59</v>
      </c>
      <c r="G106" t="s">
        <v>84</v>
      </c>
      <c r="H106" t="s">
        <v>19</v>
      </c>
      <c r="O106">
        <v>5</v>
      </c>
      <c r="P106" t="s">
        <v>283</v>
      </c>
    </row>
    <row r="107" spans="1:16" x14ac:dyDescent="0.25">
      <c r="A107" t="str">
        <f t="shared" si="5"/>
        <v>UB-1: Filter Strip</v>
      </c>
      <c r="B107" t="s">
        <v>284</v>
      </c>
      <c r="C107" t="s">
        <v>206</v>
      </c>
      <c r="D107" t="str">
        <f t="shared" si="4"/>
        <v>Acres of Drainage Area</v>
      </c>
      <c r="E107" t="s">
        <v>78</v>
      </c>
      <c r="F107" t="s">
        <v>19</v>
      </c>
      <c r="G107" t="s">
        <v>111</v>
      </c>
      <c r="H107" t="s">
        <v>19</v>
      </c>
      <c r="M107" t="s">
        <v>207</v>
      </c>
      <c r="N107" t="s">
        <v>207</v>
      </c>
      <c r="O107">
        <v>10</v>
      </c>
      <c r="P107" t="s">
        <v>285</v>
      </c>
    </row>
    <row r="108" spans="1:16" x14ac:dyDescent="0.25">
      <c r="A108" t="str">
        <f t="shared" si="5"/>
        <v>UB-2: Grass Buffers</v>
      </c>
      <c r="B108" t="s">
        <v>286</v>
      </c>
      <c r="C108" t="s">
        <v>206</v>
      </c>
      <c r="D108" t="str">
        <f t="shared" si="4"/>
        <v>Acres of Buffer Area</v>
      </c>
      <c r="E108" t="s">
        <v>29</v>
      </c>
      <c r="F108" t="s">
        <v>19</v>
      </c>
      <c r="G108" t="s">
        <v>30</v>
      </c>
      <c r="H108" t="s">
        <v>31</v>
      </c>
      <c r="O108">
        <v>15</v>
      </c>
      <c r="P108" t="s">
        <v>287</v>
      </c>
    </row>
    <row r="109" spans="1:16" x14ac:dyDescent="0.25">
      <c r="A109" t="str">
        <f t="shared" si="5"/>
        <v>UB-3: Tree/Shrub Establishment</v>
      </c>
      <c r="B109" t="s">
        <v>288</v>
      </c>
      <c r="C109" t="s">
        <v>206</v>
      </c>
      <c r="D109" t="str">
        <f t="shared" si="4"/>
        <v>Acres of Area Planted</v>
      </c>
      <c r="E109" t="s">
        <v>36</v>
      </c>
      <c r="F109" t="s">
        <v>19</v>
      </c>
      <c r="G109" t="s">
        <v>111</v>
      </c>
      <c r="H109" t="s">
        <v>19</v>
      </c>
      <c r="M109" t="s">
        <v>207</v>
      </c>
      <c r="N109" t="s">
        <v>207</v>
      </c>
      <c r="O109">
        <v>15</v>
      </c>
      <c r="P109" t="s">
        <v>289</v>
      </c>
    </row>
    <row r="110" spans="1:16" x14ac:dyDescent="0.25">
      <c r="A110" t="str">
        <f t="shared" si="5"/>
        <v>UB-4: Vegetative Buffer</v>
      </c>
      <c r="B110" t="s">
        <v>169</v>
      </c>
      <c r="C110" t="s">
        <v>206</v>
      </c>
      <c r="D110" t="str">
        <f t="shared" si="4"/>
        <v>Acres of Buffer Area</v>
      </c>
      <c r="E110" t="s">
        <v>29</v>
      </c>
      <c r="F110" t="s">
        <v>19</v>
      </c>
      <c r="G110" t="s">
        <v>170</v>
      </c>
      <c r="H110" t="s">
        <v>31</v>
      </c>
      <c r="I110" t="s">
        <v>30</v>
      </c>
      <c r="J110" t="s">
        <v>31</v>
      </c>
      <c r="K110" t="s">
        <v>111</v>
      </c>
      <c r="L110" t="s">
        <v>19</v>
      </c>
      <c r="O110">
        <v>10</v>
      </c>
      <c r="P110" t="s">
        <v>290</v>
      </c>
    </row>
    <row r="111" spans="1:16" x14ac:dyDescent="0.25">
      <c r="A111" t="str">
        <f t="shared" si="5"/>
        <v>UNM-1: Nutrient Management (Urban/Residential)</v>
      </c>
      <c r="B111" t="s">
        <v>291</v>
      </c>
      <c r="C111" t="s">
        <v>206</v>
      </c>
      <c r="D111" t="str">
        <f t="shared" si="4"/>
        <v>Acres of Area Implemented</v>
      </c>
      <c r="E111" t="s">
        <v>292</v>
      </c>
      <c r="F111" t="s">
        <v>19</v>
      </c>
      <c r="G111" t="s">
        <v>111</v>
      </c>
      <c r="H111" t="s">
        <v>19</v>
      </c>
      <c r="O111">
        <v>2</v>
      </c>
      <c r="P111" t="s">
        <v>293</v>
      </c>
    </row>
    <row r="112" spans="1:16" x14ac:dyDescent="0.25">
      <c r="A112" t="str">
        <f t="shared" si="5"/>
        <v xml:space="preserve">UNM-2: Reduce improper disposal of grass clippings and trash </v>
      </c>
      <c r="B112" t="s">
        <v>294</v>
      </c>
      <c r="C112" t="s">
        <v>206</v>
      </c>
      <c r="D112" t="str">
        <f t="shared" si="4"/>
        <v>Acres of Area Treated</v>
      </c>
      <c r="E112" t="s">
        <v>18</v>
      </c>
      <c r="F112" t="s">
        <v>19</v>
      </c>
      <c r="G112" t="s">
        <v>295</v>
      </c>
      <c r="H112" t="s">
        <v>296</v>
      </c>
      <c r="I112" t="s">
        <v>111</v>
      </c>
      <c r="J112" t="s">
        <v>19</v>
      </c>
      <c r="P112" t="s">
        <v>297</v>
      </c>
    </row>
    <row r="113" spans="1:16" x14ac:dyDescent="0.25">
      <c r="A113" t="str">
        <f t="shared" si="5"/>
        <v>UNM-3: Soil Testing</v>
      </c>
      <c r="B113" t="s">
        <v>298</v>
      </c>
      <c r="C113" t="s">
        <v>206</v>
      </c>
      <c r="D113" t="str">
        <f t="shared" si="4"/>
        <v>Count of Soil Tests</v>
      </c>
      <c r="E113" t="s">
        <v>299</v>
      </c>
      <c r="F113" t="s">
        <v>21</v>
      </c>
      <c r="G113" t="s">
        <v>78</v>
      </c>
      <c r="H113" t="s">
        <v>19</v>
      </c>
      <c r="O113">
        <v>1</v>
      </c>
      <c r="P113" t="s">
        <v>300</v>
      </c>
    </row>
    <row r="114" spans="1:16" x14ac:dyDescent="0.25">
      <c r="A114" t="str">
        <f t="shared" si="5"/>
        <v>UNM-4: Urban Nutrient Management Planning</v>
      </c>
      <c r="B114" t="s">
        <v>301</v>
      </c>
      <c r="C114" t="s">
        <v>206</v>
      </c>
      <c r="D114" t="str">
        <f t="shared" si="4"/>
        <v>Acres of Planned Area</v>
      </c>
      <c r="E114" t="s">
        <v>302</v>
      </c>
      <c r="F114" t="s">
        <v>19</v>
      </c>
      <c r="G114" t="s">
        <v>111</v>
      </c>
      <c r="H114" t="s">
        <v>19</v>
      </c>
      <c r="O114">
        <v>2</v>
      </c>
      <c r="P114" t="s">
        <v>303</v>
      </c>
    </row>
    <row r="115" spans="1:16" x14ac:dyDescent="0.25">
      <c r="A115" t="str">
        <f t="shared" si="5"/>
        <v>USR-1: Stream Restoration</v>
      </c>
      <c r="B115" t="s">
        <v>76</v>
      </c>
      <c r="C115" t="s">
        <v>206</v>
      </c>
      <c r="D115" t="str">
        <f t="shared" si="4"/>
        <v>Linear Feet of Length of Stream</v>
      </c>
      <c r="E115" t="s">
        <v>77</v>
      </c>
      <c r="F115" t="s">
        <v>59</v>
      </c>
      <c r="G115" t="s">
        <v>111</v>
      </c>
      <c r="H115" t="s">
        <v>19</v>
      </c>
      <c r="O115">
        <v>10</v>
      </c>
      <c r="P115" t="s">
        <v>304</v>
      </c>
    </row>
    <row r="116" spans="1:16" x14ac:dyDescent="0.25">
      <c r="A116" t="str">
        <f t="shared" si="5"/>
        <v>USR-2: Streambank Restoration</v>
      </c>
      <c r="B116" t="s">
        <v>305</v>
      </c>
      <c r="C116" t="s">
        <v>206</v>
      </c>
      <c r="D116" t="str">
        <f t="shared" si="4"/>
        <v>Linear Feet of Length of Stream</v>
      </c>
      <c r="E116" t="s">
        <v>77</v>
      </c>
      <c r="F116" t="s">
        <v>59</v>
      </c>
      <c r="G116" t="s">
        <v>84</v>
      </c>
      <c r="H116" t="s">
        <v>19</v>
      </c>
      <c r="O116">
        <v>10</v>
      </c>
      <c r="P116" t="s">
        <v>306</v>
      </c>
    </row>
    <row r="117" spans="1:16" x14ac:dyDescent="0.25">
      <c r="A117" t="str">
        <f t="shared" si="5"/>
        <v>UW-1: Wetland Creation</v>
      </c>
      <c r="B117" t="s">
        <v>307</v>
      </c>
      <c r="C117" t="s">
        <v>206</v>
      </c>
      <c r="D117" t="str">
        <f t="shared" si="4"/>
        <v>Acres of Area Created</v>
      </c>
      <c r="E117" t="s">
        <v>114</v>
      </c>
      <c r="F117" t="s">
        <v>19</v>
      </c>
      <c r="O117">
        <v>15</v>
      </c>
      <c r="P117" t="s">
        <v>308</v>
      </c>
    </row>
    <row r="118" spans="1:16" x14ac:dyDescent="0.25">
      <c r="A118" t="str">
        <f t="shared" si="5"/>
        <v>UW-2: Constructed Wetland</v>
      </c>
      <c r="B118" t="s">
        <v>113</v>
      </c>
      <c r="C118" t="s">
        <v>206</v>
      </c>
      <c r="D118" t="str">
        <f t="shared" si="4"/>
        <v>Acres of Drainage Area</v>
      </c>
      <c r="E118" t="s">
        <v>78</v>
      </c>
      <c r="F118" t="s">
        <v>19</v>
      </c>
      <c r="G118" t="s">
        <v>114</v>
      </c>
      <c r="H118" t="s">
        <v>19</v>
      </c>
      <c r="I118" t="s">
        <v>111</v>
      </c>
      <c r="J118" t="s">
        <v>19</v>
      </c>
      <c r="M118" t="s">
        <v>207</v>
      </c>
      <c r="O118">
        <v>35</v>
      </c>
      <c r="P118" t="s">
        <v>309</v>
      </c>
    </row>
    <row r="119" spans="1:16" x14ac:dyDescent="0.25">
      <c r="A119" t="str">
        <f t="shared" si="5"/>
        <v>UW-3: Coastal Wetland Vegetation Establishment</v>
      </c>
      <c r="B119" t="s">
        <v>310</v>
      </c>
      <c r="C119" t="s">
        <v>206</v>
      </c>
      <c r="D119" t="str">
        <f t="shared" si="4"/>
        <v>Acres of Area Planted</v>
      </c>
      <c r="E119" t="s">
        <v>36</v>
      </c>
      <c r="F119" t="s">
        <v>19</v>
      </c>
      <c r="O119">
        <v>10</v>
      </c>
      <c r="P119" t="s">
        <v>311</v>
      </c>
    </row>
    <row r="120" spans="1:16" x14ac:dyDescent="0.25">
      <c r="A120" t="str">
        <f t="shared" si="5"/>
        <v>UW-4: Wetland Restoration</v>
      </c>
      <c r="B120" t="s">
        <v>116</v>
      </c>
      <c r="C120" t="s">
        <v>206</v>
      </c>
      <c r="D120" t="str">
        <f t="shared" si="4"/>
        <v>Acres of Area Restored</v>
      </c>
      <c r="E120" t="s">
        <v>117</v>
      </c>
      <c r="F120" t="s">
        <v>19</v>
      </c>
      <c r="O120">
        <v>10</v>
      </c>
      <c r="P120" t="s">
        <v>312</v>
      </c>
    </row>
    <row r="121" spans="1:16" x14ac:dyDescent="0.25">
      <c r="A121" t="str">
        <f t="shared" si="5"/>
        <v>VCAP_CL-1: Conservation Landscaping- Meadow</v>
      </c>
      <c r="B121" t="s">
        <v>313</v>
      </c>
      <c r="C121" t="s">
        <v>206</v>
      </c>
      <c r="D121" t="str">
        <f t="shared" si="4"/>
        <v>Square Feet of Area Being Planted</v>
      </c>
      <c r="E121" t="s">
        <v>314</v>
      </c>
      <c r="F121" t="s">
        <v>315</v>
      </c>
      <c r="P121" t="s">
        <v>316</v>
      </c>
    </row>
    <row r="122" spans="1:16" x14ac:dyDescent="0.25">
      <c r="A122" t="str">
        <f t="shared" si="5"/>
        <v>VCAP_CL-2: Conservation Landcaping-Mulched Bed</v>
      </c>
      <c r="B122" t="s">
        <v>317</v>
      </c>
      <c r="C122" t="s">
        <v>206</v>
      </c>
      <c r="D122" t="str">
        <f t="shared" si="4"/>
        <v>Square Feet of Area Being Planted</v>
      </c>
      <c r="E122" t="s">
        <v>314</v>
      </c>
      <c r="F122" t="s">
        <v>315</v>
      </c>
      <c r="P122" t="s">
        <v>318</v>
      </c>
    </row>
    <row r="123" spans="1:16" x14ac:dyDescent="0.25">
      <c r="A123" t="str">
        <f t="shared" si="5"/>
        <v>VCAP_CL-3: Conservation Landscaping- Tree Planting</v>
      </c>
      <c r="B123" t="s">
        <v>319</v>
      </c>
      <c r="C123" t="s">
        <v>206</v>
      </c>
      <c r="D123" t="str">
        <f t="shared" si="4"/>
        <v>Square Feet of Area Being Planted</v>
      </c>
      <c r="E123" t="s">
        <v>314</v>
      </c>
      <c r="F123" t="s">
        <v>315</v>
      </c>
      <c r="P123" t="s">
        <v>320</v>
      </c>
    </row>
    <row r="124" spans="1:16" x14ac:dyDescent="0.25">
      <c r="A124" t="str">
        <f t="shared" si="5"/>
        <v>VCAP_CL-4: Conservation Landscaping- Filter Strips on impervious surfaces</v>
      </c>
      <c r="B124" t="s">
        <v>321</v>
      </c>
      <c r="C124" t="s">
        <v>206</v>
      </c>
      <c r="D124" t="str">
        <f t="shared" si="4"/>
        <v>Square Feet of Area Being Planted</v>
      </c>
      <c r="E124" t="s">
        <v>314</v>
      </c>
      <c r="F124" t="s">
        <v>315</v>
      </c>
      <c r="G124" t="s">
        <v>322</v>
      </c>
      <c r="H124" t="s">
        <v>323</v>
      </c>
      <c r="P124" t="s">
        <v>324</v>
      </c>
    </row>
    <row r="125" spans="1:16" x14ac:dyDescent="0.25">
      <c r="A125" t="str">
        <f t="shared" si="5"/>
        <v>VCAP_CL-5: Conservation Landscaping-Riparian Buffers</v>
      </c>
      <c r="B125" t="s">
        <v>325</v>
      </c>
      <c r="C125" t="s">
        <v>206</v>
      </c>
      <c r="D125" t="str">
        <f t="shared" si="4"/>
        <v>Square Feet of Area Being Planted</v>
      </c>
      <c r="E125" t="s">
        <v>314</v>
      </c>
      <c r="F125" t="s">
        <v>315</v>
      </c>
      <c r="G125" t="s">
        <v>77</v>
      </c>
      <c r="H125" t="s">
        <v>59</v>
      </c>
      <c r="P125" t="s">
        <v>326</v>
      </c>
    </row>
    <row r="126" spans="1:16" x14ac:dyDescent="0.25">
      <c r="A126" t="str">
        <f t="shared" si="5"/>
        <v>VCAP_LS-1: Living Shorelines</v>
      </c>
      <c r="B126" t="s">
        <v>327</v>
      </c>
      <c r="C126" t="s">
        <v>206</v>
      </c>
      <c r="P126" t="s">
        <v>328</v>
      </c>
    </row>
    <row r="127" spans="1:16" x14ac:dyDescent="0.25">
      <c r="A127" t="str">
        <f t="shared" si="5"/>
        <v>VOC-1: Vegetated Open Channel - on A/B Soils</v>
      </c>
      <c r="B127" t="s">
        <v>329</v>
      </c>
      <c r="C127" t="s">
        <v>206</v>
      </c>
      <c r="D127" t="str">
        <f t="shared" si="4"/>
        <v>Acres of Drainage Area</v>
      </c>
      <c r="E127" t="s">
        <v>78</v>
      </c>
      <c r="F127" t="s">
        <v>19</v>
      </c>
      <c r="G127" t="s">
        <v>111</v>
      </c>
      <c r="H127" t="s">
        <v>19</v>
      </c>
      <c r="M127" t="s">
        <v>207</v>
      </c>
      <c r="N127" t="s">
        <v>207</v>
      </c>
      <c r="O127">
        <v>10</v>
      </c>
      <c r="P127" t="s">
        <v>330</v>
      </c>
    </row>
    <row r="128" spans="1:16" x14ac:dyDescent="0.25">
      <c r="A128" t="str">
        <f t="shared" si="5"/>
        <v>VOC-2: Vegetated Open Channel - on C/D Soils</v>
      </c>
      <c r="B128" t="s">
        <v>331</v>
      </c>
      <c r="C128" t="s">
        <v>206</v>
      </c>
      <c r="D128" t="str">
        <f t="shared" si="4"/>
        <v>Acres of Drainage Area</v>
      </c>
      <c r="E128" t="s">
        <v>78</v>
      </c>
      <c r="F128" t="s">
        <v>19</v>
      </c>
      <c r="G128" t="s">
        <v>111</v>
      </c>
      <c r="H128" t="s">
        <v>19</v>
      </c>
      <c r="M128" t="s">
        <v>207</v>
      </c>
      <c r="N128" t="s">
        <v>207</v>
      </c>
      <c r="O128">
        <v>10</v>
      </c>
      <c r="P128" t="s">
        <v>332</v>
      </c>
    </row>
    <row r="129" spans="1:16" x14ac:dyDescent="0.25">
      <c r="A129" t="str">
        <f t="shared" si="5"/>
        <v>VOC-3: Vegetated Open Channels</v>
      </c>
      <c r="B129" t="s">
        <v>333</v>
      </c>
      <c r="C129" t="s">
        <v>206</v>
      </c>
      <c r="D129" t="str">
        <f t="shared" si="4"/>
        <v>Acres of Drainage Area</v>
      </c>
      <c r="E129" t="s">
        <v>78</v>
      </c>
      <c r="F129" t="s">
        <v>19</v>
      </c>
      <c r="G129" t="s">
        <v>334</v>
      </c>
      <c r="H129" t="s">
        <v>31</v>
      </c>
      <c r="I129" t="s">
        <v>111</v>
      </c>
      <c r="J129" t="s">
        <v>19</v>
      </c>
      <c r="M129" t="s">
        <v>207</v>
      </c>
      <c r="N129" t="s">
        <v>207</v>
      </c>
      <c r="O129">
        <v>15</v>
      </c>
      <c r="P129" t="s">
        <v>335</v>
      </c>
    </row>
    <row r="130" spans="1:16" x14ac:dyDescent="0.25">
      <c r="A130" t="s">
        <v>336</v>
      </c>
      <c r="D130" t="s">
        <v>337</v>
      </c>
    </row>
    <row r="131" spans="1:16" x14ac:dyDescent="0.25">
      <c r="A131" t="s">
        <v>338</v>
      </c>
      <c r="C131" t="s">
        <v>339</v>
      </c>
    </row>
    <row r="132" spans="1:16" x14ac:dyDescent="0.25">
      <c r="A132" t="s">
        <v>340</v>
      </c>
      <c r="C132" t="s">
        <v>339</v>
      </c>
    </row>
    <row r="133" spans="1:16" x14ac:dyDescent="0.25">
      <c r="A133" t="s">
        <v>341</v>
      </c>
      <c r="C133" t="s">
        <v>339</v>
      </c>
    </row>
    <row r="134" spans="1:16" x14ac:dyDescent="0.25">
      <c r="A134" t="s">
        <v>342</v>
      </c>
      <c r="C134" t="s">
        <v>339</v>
      </c>
    </row>
    <row r="135" spans="1:16" x14ac:dyDescent="0.25">
      <c r="A135" t="s">
        <v>343</v>
      </c>
      <c r="C135" t="s">
        <v>339</v>
      </c>
    </row>
    <row r="136" spans="1:16" x14ac:dyDescent="0.25">
      <c r="A136" t="s">
        <v>344</v>
      </c>
      <c r="C136" t="s">
        <v>136</v>
      </c>
    </row>
    <row r="137" spans="1:16" x14ac:dyDescent="0.25">
      <c r="A137" t="s">
        <v>345</v>
      </c>
      <c r="C137" t="s">
        <v>136</v>
      </c>
    </row>
  </sheetData>
  <autoFilter ref="A1:P137" xr:uid="{00000000-0009-0000-0000-000002000000}">
    <sortState xmlns:xlrd2="http://schemas.microsoft.com/office/spreadsheetml/2017/richdata2" ref="A2:P123">
      <sortCondition ref="C2:C123"/>
      <sortCondition ref="A2:A123"/>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8"/>
  <sheetViews>
    <sheetView workbookViewId="0"/>
  </sheetViews>
  <sheetFormatPr defaultRowHeight="15" x14ac:dyDescent="0.25"/>
  <cols>
    <col min="1" max="1" width="24.85546875" customWidth="1"/>
    <col min="2" max="2" width="14" customWidth="1"/>
    <col min="3" max="3" width="24.140625" customWidth="1"/>
    <col min="4" max="4" width="23" customWidth="1"/>
    <col min="5" max="5" width="21.140625" customWidth="1"/>
    <col min="6" max="6" width="20" customWidth="1"/>
    <col min="7" max="7" width="27.85546875" customWidth="1"/>
  </cols>
  <sheetData>
    <row r="1" spans="1:7" ht="19.5" thickBot="1" x14ac:dyDescent="0.35">
      <c r="A1" s="178" t="s">
        <v>346</v>
      </c>
      <c r="B1" s="205"/>
      <c r="C1" s="205"/>
      <c r="D1" s="205"/>
      <c r="E1" s="205"/>
      <c r="F1" s="205"/>
      <c r="G1" s="179"/>
    </row>
    <row r="2" spans="1:7" ht="15.75" thickBot="1" x14ac:dyDescent="0.3">
      <c r="A2" s="188">
        <v>1</v>
      </c>
      <c r="B2" s="206" t="s">
        <v>347</v>
      </c>
      <c r="C2" s="206" t="s">
        <v>348</v>
      </c>
      <c r="D2" s="206" t="s">
        <v>349</v>
      </c>
      <c r="E2" s="206" t="s">
        <v>350</v>
      </c>
      <c r="F2" s="206" t="s">
        <v>351</v>
      </c>
      <c r="G2" s="187" t="s">
        <v>352</v>
      </c>
    </row>
    <row r="3" spans="1:7" ht="15.75" thickBot="1" x14ac:dyDescent="0.3">
      <c r="A3" s="672" t="e">
        <f>VLOOKUP(A14,Look_Up!#REF!, 9, FALSE)</f>
        <v>#REF!</v>
      </c>
      <c r="B3" s="673"/>
      <c r="C3" s="673"/>
      <c r="D3" s="673"/>
      <c r="E3" s="673"/>
      <c r="F3" s="673"/>
      <c r="G3" s="674"/>
    </row>
    <row r="4" spans="1:7" ht="15.75" thickBot="1" x14ac:dyDescent="0.3">
      <c r="A4" s="675" t="s">
        <v>353</v>
      </c>
      <c r="B4" s="676"/>
      <c r="C4" s="676"/>
      <c r="D4" s="676"/>
      <c r="E4" s="676"/>
      <c r="F4" s="676"/>
      <c r="G4" s="677">
        <f>SUM(B4:F4)</f>
        <v>0</v>
      </c>
    </row>
    <row r="5" spans="1:7" ht="15.75" thickBot="1" x14ac:dyDescent="0.3">
      <c r="A5" s="675" t="s">
        <v>354</v>
      </c>
      <c r="B5" s="678"/>
      <c r="C5" s="678"/>
      <c r="D5" s="678"/>
      <c r="E5" s="678"/>
      <c r="F5" s="678"/>
      <c r="G5" s="208">
        <f t="shared" ref="G5:G12" si="0">B5</f>
        <v>0</v>
      </c>
    </row>
    <row r="6" spans="1:7" ht="15.75" thickBot="1" x14ac:dyDescent="0.3">
      <c r="A6" s="675" t="s">
        <v>355</v>
      </c>
      <c r="B6" s="678"/>
      <c r="C6" s="678"/>
      <c r="D6" s="678"/>
      <c r="E6" s="678"/>
      <c r="F6" s="678"/>
      <c r="G6" s="208">
        <f t="shared" si="0"/>
        <v>0</v>
      </c>
    </row>
    <row r="7" spans="1:7" ht="15.75" thickBot="1" x14ac:dyDescent="0.3">
      <c r="A7" s="675" t="s">
        <v>356</v>
      </c>
      <c r="B7" s="678"/>
      <c r="C7" s="678"/>
      <c r="D7" s="678"/>
      <c r="E7" s="678"/>
      <c r="F7" s="678"/>
      <c r="G7" s="208">
        <f t="shared" si="0"/>
        <v>0</v>
      </c>
    </row>
    <row r="8" spans="1:7" ht="15.75" thickBot="1" x14ac:dyDescent="0.3">
      <c r="A8" s="675" t="s">
        <v>357</v>
      </c>
      <c r="B8" s="678"/>
      <c r="C8" s="678"/>
      <c r="D8" s="678"/>
      <c r="E8" s="678"/>
      <c r="F8" s="678"/>
      <c r="G8" s="208">
        <f t="shared" si="0"/>
        <v>0</v>
      </c>
    </row>
    <row r="9" spans="1:7" ht="15.75" thickBot="1" x14ac:dyDescent="0.3">
      <c r="A9" s="675" t="s">
        <v>358</v>
      </c>
      <c r="B9" s="678"/>
      <c r="C9" s="678"/>
      <c r="D9" s="678"/>
      <c r="E9" s="678"/>
      <c r="F9" s="678"/>
      <c r="G9" s="209">
        <f t="shared" si="0"/>
        <v>0</v>
      </c>
    </row>
    <row r="10" spans="1:7" ht="15.75" thickBot="1" x14ac:dyDescent="0.3">
      <c r="A10" s="675" t="s">
        <v>359</v>
      </c>
      <c r="B10" s="678"/>
      <c r="C10" s="678"/>
      <c r="D10" s="678"/>
      <c r="E10" s="678"/>
      <c r="F10" s="678"/>
      <c r="G10" s="208">
        <f t="shared" si="0"/>
        <v>0</v>
      </c>
    </row>
    <row r="11" spans="1:7" ht="15.75" thickBot="1" x14ac:dyDescent="0.3">
      <c r="A11" s="675" t="s">
        <v>360</v>
      </c>
      <c r="B11" s="678"/>
      <c r="C11" s="678"/>
      <c r="D11" s="678"/>
      <c r="E11" s="678"/>
      <c r="F11" s="678"/>
      <c r="G11" s="208">
        <f t="shared" si="0"/>
        <v>0</v>
      </c>
    </row>
    <row r="12" spans="1:7" ht="15.75" thickBot="1" x14ac:dyDescent="0.3">
      <c r="A12" s="675" t="s">
        <v>361</v>
      </c>
      <c r="B12" s="679"/>
      <c r="C12" s="678"/>
      <c r="D12" s="678"/>
      <c r="E12" s="678"/>
      <c r="F12" s="678"/>
      <c r="G12" s="210">
        <f t="shared" si="0"/>
        <v>0</v>
      </c>
    </row>
    <row r="13" spans="1:7" ht="15.75" thickBot="1" x14ac:dyDescent="0.3">
      <c r="A13" s="159" t="s">
        <v>362</v>
      </c>
      <c r="B13" s="182"/>
      <c r="C13" s="182"/>
      <c r="D13" s="182"/>
      <c r="E13" s="182"/>
      <c r="F13" s="182"/>
      <c r="G13" s="189" t="s">
        <v>363</v>
      </c>
    </row>
    <row r="14" spans="1:7" ht="15.75" thickBot="1" x14ac:dyDescent="0.3">
      <c r="A14" s="680"/>
      <c r="B14" s="680"/>
      <c r="C14" s="680"/>
      <c r="D14" s="680"/>
      <c r="E14" s="680"/>
      <c r="F14" s="680"/>
      <c r="G14" s="217" t="e">
        <f>VLOOKUP(A14,Look_Up!#REF!, 2, FALSE)</f>
        <v>#REF!</v>
      </c>
    </row>
    <row r="15" spans="1:7" ht="15.75" thickBot="1" x14ac:dyDescent="0.3">
      <c r="A15" s="681" t="s">
        <v>364</v>
      </c>
      <c r="B15" s="682" t="s">
        <v>365</v>
      </c>
      <c r="C15" s="681"/>
      <c r="D15" s="681"/>
      <c r="E15" s="681"/>
      <c r="F15" s="681"/>
      <c r="G15" s="682" t="s">
        <v>366</v>
      </c>
    </row>
    <row r="16" spans="1:7" ht="15.75" thickBot="1" x14ac:dyDescent="0.3">
      <c r="A16" s="683" t="e">
        <f>VLOOKUP(A14,Look_Up!#REF!, 3, FALSE)</f>
        <v>#REF!</v>
      </c>
      <c r="B16" s="683" t="e">
        <f>VLOOKUP(A14,Look_Up!#REF!, 7, FALSE)</f>
        <v>#REF!</v>
      </c>
      <c r="C16" s="684"/>
      <c r="D16" s="684"/>
      <c r="E16" s="684"/>
      <c r="F16" s="684"/>
      <c r="G16" s="685" t="e">
        <f>VLOOKUP(A14,Look_Up!#REF!, 6, FALSE)</f>
        <v>#REF!</v>
      </c>
    </row>
    <row r="17" spans="1:7" ht="15.75" thickBot="1" x14ac:dyDescent="0.3">
      <c r="A17" s="682" t="s">
        <v>367</v>
      </c>
      <c r="B17" s="683" t="e">
        <f>VLOOKUP(A14,Look_Up!#REF!,5, FALSE)</f>
        <v>#REF!</v>
      </c>
      <c r="C17" s="686"/>
      <c r="D17" s="686"/>
      <c r="E17" s="686"/>
      <c r="F17" s="686"/>
      <c r="G17" s="686"/>
    </row>
    <row r="18" spans="1:7" ht="15.75" thickBot="1" x14ac:dyDescent="0.3">
      <c r="A18" s="38"/>
      <c r="B18" s="38"/>
      <c r="C18" s="38"/>
      <c r="D18" s="38"/>
      <c r="E18" s="38"/>
      <c r="F18" s="38"/>
      <c r="G18" s="38"/>
    </row>
    <row r="19" spans="1:7" ht="15.75" thickBot="1" x14ac:dyDescent="0.3">
      <c r="A19" s="188">
        <v>2</v>
      </c>
      <c r="B19" s="206" t="s">
        <v>347</v>
      </c>
      <c r="C19" s="206" t="s">
        <v>348</v>
      </c>
      <c r="D19" s="206" t="s">
        <v>349</v>
      </c>
      <c r="E19" s="206" t="s">
        <v>350</v>
      </c>
      <c r="F19" s="206" t="s">
        <v>351</v>
      </c>
      <c r="G19" s="187" t="s">
        <v>352</v>
      </c>
    </row>
    <row r="20" spans="1:7" ht="15.75" thickBot="1" x14ac:dyDescent="0.3">
      <c r="A20" s="672" t="e">
        <f>VLOOKUP(A31,Look_Up!#REF!, 9, FALSE)</f>
        <v>#REF!</v>
      </c>
      <c r="B20" s="673"/>
      <c r="C20" s="673"/>
      <c r="D20" s="673"/>
      <c r="E20" s="673"/>
      <c r="F20" s="673"/>
      <c r="G20" s="674"/>
    </row>
    <row r="21" spans="1:7" ht="15.75" thickBot="1" x14ac:dyDescent="0.3">
      <c r="A21" s="675" t="s">
        <v>353</v>
      </c>
      <c r="B21" s="676"/>
      <c r="C21" s="676"/>
      <c r="D21" s="676"/>
      <c r="E21" s="676"/>
      <c r="F21" s="676"/>
      <c r="G21" s="677">
        <f>SUM(B21:F21)</f>
        <v>0</v>
      </c>
    </row>
    <row r="22" spans="1:7" ht="15.75" thickBot="1" x14ac:dyDescent="0.3">
      <c r="A22" s="675" t="s">
        <v>354</v>
      </c>
      <c r="B22" s="678"/>
      <c r="C22" s="678"/>
      <c r="D22" s="678"/>
      <c r="E22" s="678"/>
      <c r="F22" s="678"/>
      <c r="G22" s="208">
        <f t="shared" ref="G22:G29" si="1">B22</f>
        <v>0</v>
      </c>
    </row>
    <row r="23" spans="1:7" ht="15.75" thickBot="1" x14ac:dyDescent="0.3">
      <c r="A23" s="675" t="s">
        <v>355</v>
      </c>
      <c r="B23" s="678"/>
      <c r="C23" s="678"/>
      <c r="D23" s="678"/>
      <c r="E23" s="678"/>
      <c r="F23" s="678"/>
      <c r="G23" s="208">
        <f t="shared" si="1"/>
        <v>0</v>
      </c>
    </row>
    <row r="24" spans="1:7" ht="15.75" thickBot="1" x14ac:dyDescent="0.3">
      <c r="A24" s="675" t="s">
        <v>356</v>
      </c>
      <c r="B24" s="678"/>
      <c r="C24" s="678"/>
      <c r="D24" s="678"/>
      <c r="E24" s="678"/>
      <c r="F24" s="678"/>
      <c r="G24" s="208">
        <f t="shared" si="1"/>
        <v>0</v>
      </c>
    </row>
    <row r="25" spans="1:7" ht="15.75" thickBot="1" x14ac:dyDescent="0.3">
      <c r="A25" s="675" t="s">
        <v>357</v>
      </c>
      <c r="B25" s="678"/>
      <c r="C25" s="678"/>
      <c r="D25" s="678"/>
      <c r="E25" s="678"/>
      <c r="F25" s="678"/>
      <c r="G25" s="208">
        <f t="shared" si="1"/>
        <v>0</v>
      </c>
    </row>
    <row r="26" spans="1:7" ht="15.75" thickBot="1" x14ac:dyDescent="0.3">
      <c r="A26" s="675" t="s">
        <v>358</v>
      </c>
      <c r="B26" s="678"/>
      <c r="C26" s="678"/>
      <c r="D26" s="678"/>
      <c r="E26" s="678"/>
      <c r="F26" s="678"/>
      <c r="G26" s="209">
        <f t="shared" si="1"/>
        <v>0</v>
      </c>
    </row>
    <row r="27" spans="1:7" ht="15.75" thickBot="1" x14ac:dyDescent="0.3">
      <c r="A27" s="675" t="s">
        <v>359</v>
      </c>
      <c r="B27" s="678"/>
      <c r="C27" s="678"/>
      <c r="D27" s="678"/>
      <c r="E27" s="678"/>
      <c r="F27" s="678"/>
      <c r="G27" s="208">
        <f t="shared" si="1"/>
        <v>0</v>
      </c>
    </row>
    <row r="28" spans="1:7" ht="15.75" thickBot="1" x14ac:dyDescent="0.3">
      <c r="A28" s="675" t="s">
        <v>360</v>
      </c>
      <c r="B28" s="678"/>
      <c r="C28" s="678"/>
      <c r="D28" s="678"/>
      <c r="E28" s="678"/>
      <c r="F28" s="678"/>
      <c r="G28" s="208">
        <f t="shared" si="1"/>
        <v>0</v>
      </c>
    </row>
    <row r="29" spans="1:7" ht="15.75" thickBot="1" x14ac:dyDescent="0.3">
      <c r="A29" s="675" t="s">
        <v>361</v>
      </c>
      <c r="B29" s="679"/>
      <c r="C29" s="678"/>
      <c r="D29" s="678"/>
      <c r="E29" s="678"/>
      <c r="F29" s="678"/>
      <c r="G29" s="210">
        <f t="shared" si="1"/>
        <v>0</v>
      </c>
    </row>
    <row r="30" spans="1:7" ht="15.75" thickBot="1" x14ac:dyDescent="0.3">
      <c r="A30" s="159" t="s">
        <v>362</v>
      </c>
      <c r="B30" s="182"/>
      <c r="C30" s="182"/>
      <c r="D30" s="182"/>
      <c r="E30" s="182"/>
      <c r="F30" s="182"/>
      <c r="G30" s="189" t="s">
        <v>363</v>
      </c>
    </row>
    <row r="31" spans="1:7" ht="15.75" thickBot="1" x14ac:dyDescent="0.3">
      <c r="A31" s="680"/>
      <c r="B31" s="680"/>
      <c r="C31" s="680"/>
      <c r="D31" s="680"/>
      <c r="E31" s="680"/>
      <c r="F31" s="680"/>
      <c r="G31" s="217" t="e">
        <f>VLOOKUP(A31,Look_Up!#REF!, 2, FALSE)</f>
        <v>#REF!</v>
      </c>
    </row>
    <row r="32" spans="1:7" ht="15.75" thickBot="1" x14ac:dyDescent="0.3">
      <c r="A32" s="681" t="s">
        <v>364</v>
      </c>
      <c r="B32" s="682" t="s">
        <v>365</v>
      </c>
      <c r="C32" s="681"/>
      <c r="D32" s="681"/>
      <c r="E32" s="681"/>
      <c r="F32" s="681"/>
      <c r="G32" s="682" t="s">
        <v>366</v>
      </c>
    </row>
    <row r="33" spans="1:7" ht="15.75" thickBot="1" x14ac:dyDescent="0.3">
      <c r="A33" s="683" t="e">
        <f>VLOOKUP(A31,Look_Up!#REF!, 3, FALSE)</f>
        <v>#REF!</v>
      </c>
      <c r="B33" s="683" t="e">
        <f>VLOOKUP(A31,Look_Up!#REF!, 7, FALSE)</f>
        <v>#REF!</v>
      </c>
      <c r="C33" s="684"/>
      <c r="D33" s="684"/>
      <c r="E33" s="684"/>
      <c r="F33" s="684"/>
      <c r="G33" s="685" t="e">
        <f>VLOOKUP(A31,Look_Up!#REF!, 6, FALSE)</f>
        <v>#REF!</v>
      </c>
    </row>
    <row r="34" spans="1:7" ht="15.75" thickBot="1" x14ac:dyDescent="0.3">
      <c r="A34" s="682" t="s">
        <v>367</v>
      </c>
      <c r="B34" s="683" t="e">
        <f>VLOOKUP(A31,Look_Up!#REF!,5, FALSE)</f>
        <v>#REF!</v>
      </c>
      <c r="C34" s="686"/>
      <c r="D34" s="686"/>
      <c r="E34" s="686"/>
      <c r="F34" s="686"/>
      <c r="G34" s="686"/>
    </row>
    <row r="35" spans="1:7" ht="15.75" thickBot="1" x14ac:dyDescent="0.3">
      <c r="A35" s="38"/>
      <c r="B35" s="38"/>
      <c r="C35" s="38"/>
      <c r="D35" s="38"/>
      <c r="E35" s="38"/>
      <c r="F35" s="38"/>
      <c r="G35" s="38"/>
    </row>
    <row r="36" spans="1:7" ht="16.5" thickBot="1" x14ac:dyDescent="0.3">
      <c r="A36" s="190">
        <v>3</v>
      </c>
      <c r="B36" s="206" t="s">
        <v>347</v>
      </c>
      <c r="C36" s="206" t="s">
        <v>348</v>
      </c>
      <c r="D36" s="206" t="s">
        <v>349</v>
      </c>
      <c r="E36" s="206" t="s">
        <v>350</v>
      </c>
      <c r="F36" s="206" t="s">
        <v>351</v>
      </c>
      <c r="G36" s="187" t="s">
        <v>352</v>
      </c>
    </row>
    <row r="37" spans="1:7" ht="15.75" thickBot="1" x14ac:dyDescent="0.3">
      <c r="A37" s="672" t="e">
        <f>VLOOKUP(A48,Look_Up!#REF!, 9, FALSE)</f>
        <v>#REF!</v>
      </c>
      <c r="B37" s="673"/>
      <c r="C37" s="673"/>
      <c r="D37" s="673"/>
      <c r="E37" s="673"/>
      <c r="F37" s="673"/>
      <c r="G37" s="674"/>
    </row>
    <row r="38" spans="1:7" ht="15.75" thickBot="1" x14ac:dyDescent="0.3">
      <c r="A38" s="675" t="s">
        <v>353</v>
      </c>
      <c r="B38" s="676"/>
      <c r="C38" s="676"/>
      <c r="D38" s="676"/>
      <c r="E38" s="676"/>
      <c r="F38" s="676"/>
      <c r="G38" s="677">
        <f>SUM(B38:F38)</f>
        <v>0</v>
      </c>
    </row>
    <row r="39" spans="1:7" ht="15.75" thickBot="1" x14ac:dyDescent="0.3">
      <c r="A39" s="675" t="s">
        <v>354</v>
      </c>
      <c r="B39" s="678"/>
      <c r="C39" s="678"/>
      <c r="D39" s="678"/>
      <c r="E39" s="678"/>
      <c r="F39" s="678"/>
      <c r="G39" s="208">
        <f t="shared" ref="G39:G46" si="2">B39</f>
        <v>0</v>
      </c>
    </row>
    <row r="40" spans="1:7" ht="15.75" thickBot="1" x14ac:dyDescent="0.3">
      <c r="A40" s="675" t="s">
        <v>355</v>
      </c>
      <c r="B40" s="678"/>
      <c r="C40" s="678"/>
      <c r="D40" s="678"/>
      <c r="E40" s="678"/>
      <c r="F40" s="678"/>
      <c r="G40" s="208">
        <f t="shared" si="2"/>
        <v>0</v>
      </c>
    </row>
    <row r="41" spans="1:7" ht="15.75" thickBot="1" x14ac:dyDescent="0.3">
      <c r="A41" s="675" t="s">
        <v>356</v>
      </c>
      <c r="B41" s="678"/>
      <c r="C41" s="678"/>
      <c r="D41" s="678"/>
      <c r="E41" s="678"/>
      <c r="F41" s="678"/>
      <c r="G41" s="208">
        <f t="shared" si="2"/>
        <v>0</v>
      </c>
    </row>
    <row r="42" spans="1:7" ht="15.75" thickBot="1" x14ac:dyDescent="0.3">
      <c r="A42" s="675" t="s">
        <v>357</v>
      </c>
      <c r="B42" s="678"/>
      <c r="C42" s="678"/>
      <c r="D42" s="678"/>
      <c r="E42" s="678"/>
      <c r="F42" s="678"/>
      <c r="G42" s="208">
        <f t="shared" si="2"/>
        <v>0</v>
      </c>
    </row>
    <row r="43" spans="1:7" ht="15.75" thickBot="1" x14ac:dyDescent="0.3">
      <c r="A43" s="675" t="s">
        <v>358</v>
      </c>
      <c r="B43" s="678"/>
      <c r="C43" s="678"/>
      <c r="D43" s="678"/>
      <c r="E43" s="678"/>
      <c r="F43" s="678"/>
      <c r="G43" s="209">
        <f t="shared" si="2"/>
        <v>0</v>
      </c>
    </row>
    <row r="44" spans="1:7" ht="15.75" thickBot="1" x14ac:dyDescent="0.3">
      <c r="A44" s="675" t="s">
        <v>359</v>
      </c>
      <c r="B44" s="678"/>
      <c r="C44" s="678"/>
      <c r="D44" s="678"/>
      <c r="E44" s="678"/>
      <c r="F44" s="678"/>
      <c r="G44" s="208">
        <f t="shared" si="2"/>
        <v>0</v>
      </c>
    </row>
    <row r="45" spans="1:7" ht="15.75" thickBot="1" x14ac:dyDescent="0.3">
      <c r="A45" s="675" t="s">
        <v>360</v>
      </c>
      <c r="B45" s="678"/>
      <c r="C45" s="678"/>
      <c r="D45" s="678"/>
      <c r="E45" s="678"/>
      <c r="F45" s="678"/>
      <c r="G45" s="208">
        <f t="shared" si="2"/>
        <v>0</v>
      </c>
    </row>
    <row r="46" spans="1:7" ht="15.75" thickBot="1" x14ac:dyDescent="0.3">
      <c r="A46" s="675" t="s">
        <v>361</v>
      </c>
      <c r="B46" s="679"/>
      <c r="C46" s="678"/>
      <c r="D46" s="678"/>
      <c r="E46" s="678"/>
      <c r="F46" s="678"/>
      <c r="G46" s="210">
        <f t="shared" si="2"/>
        <v>0</v>
      </c>
    </row>
    <row r="47" spans="1:7" ht="15.75" thickBot="1" x14ac:dyDescent="0.3">
      <c r="A47" s="159" t="s">
        <v>362</v>
      </c>
      <c r="B47" s="182"/>
      <c r="C47" s="182"/>
      <c r="D47" s="182"/>
      <c r="E47" s="182"/>
      <c r="F47" s="182"/>
      <c r="G47" s="189" t="s">
        <v>363</v>
      </c>
    </row>
    <row r="48" spans="1:7" ht="15.75" thickBot="1" x14ac:dyDescent="0.3">
      <c r="A48" s="680"/>
      <c r="B48" s="680"/>
      <c r="C48" s="680"/>
      <c r="D48" s="680"/>
      <c r="E48" s="680"/>
      <c r="F48" s="680"/>
      <c r="G48" s="217" t="e">
        <f>VLOOKUP(A48,Look_Up!#REF!, 2, FALSE)</f>
        <v>#REF!</v>
      </c>
    </row>
    <row r="49" spans="1:7" ht="15.75" thickBot="1" x14ac:dyDescent="0.3">
      <c r="A49" s="681" t="s">
        <v>364</v>
      </c>
      <c r="B49" s="682" t="s">
        <v>365</v>
      </c>
      <c r="C49" s="681"/>
      <c r="D49" s="681"/>
      <c r="E49" s="681"/>
      <c r="F49" s="681"/>
      <c r="G49" s="682" t="s">
        <v>366</v>
      </c>
    </row>
    <row r="50" spans="1:7" ht="15.75" thickBot="1" x14ac:dyDescent="0.3">
      <c r="A50" s="683" t="e">
        <f>VLOOKUP(A48,Look_Up!#REF!, 3, FALSE)</f>
        <v>#REF!</v>
      </c>
      <c r="B50" s="683" t="e">
        <f>VLOOKUP(A48,Look_Up!#REF!, 7, FALSE)</f>
        <v>#REF!</v>
      </c>
      <c r="C50" s="684"/>
      <c r="D50" s="684"/>
      <c r="E50" s="684"/>
      <c r="F50" s="684"/>
      <c r="G50" s="685" t="e">
        <f>VLOOKUP(A48,Look_Up!#REF!, 6, FALSE)</f>
        <v>#REF!</v>
      </c>
    </row>
    <row r="51" spans="1:7" ht="15.75" thickBot="1" x14ac:dyDescent="0.3">
      <c r="A51" s="682" t="s">
        <v>367</v>
      </c>
      <c r="B51" s="683" t="e">
        <f>VLOOKUP(A48,Look_Up!#REF!,5, FALSE)</f>
        <v>#REF!</v>
      </c>
      <c r="C51" s="686"/>
      <c r="D51" s="686"/>
      <c r="E51" s="686"/>
      <c r="F51" s="686"/>
      <c r="G51" s="686"/>
    </row>
    <row r="52" spans="1:7" ht="15.75" thickBot="1" x14ac:dyDescent="0.3">
      <c r="A52" s="38"/>
      <c r="B52" s="38"/>
      <c r="C52" s="38"/>
      <c r="D52" s="38"/>
      <c r="E52" s="38"/>
      <c r="F52" s="38"/>
      <c r="G52" s="38"/>
    </row>
    <row r="53" spans="1:7" ht="16.5" thickBot="1" x14ac:dyDescent="0.3">
      <c r="A53" s="190">
        <v>4</v>
      </c>
      <c r="B53" s="206" t="s">
        <v>347</v>
      </c>
      <c r="C53" s="206" t="s">
        <v>348</v>
      </c>
      <c r="D53" s="206" t="s">
        <v>349</v>
      </c>
      <c r="E53" s="206" t="s">
        <v>350</v>
      </c>
      <c r="F53" s="206" t="s">
        <v>351</v>
      </c>
      <c r="G53" s="187" t="s">
        <v>352</v>
      </c>
    </row>
    <row r="54" spans="1:7" ht="15.75" thickBot="1" x14ac:dyDescent="0.3">
      <c r="A54" s="672" t="e">
        <f>VLOOKUP(A65,Look_Up!#REF!, 9, FALSE)</f>
        <v>#REF!</v>
      </c>
      <c r="B54" s="673"/>
      <c r="C54" s="673"/>
      <c r="D54" s="673"/>
      <c r="E54" s="673"/>
      <c r="F54" s="673"/>
      <c r="G54" s="674"/>
    </row>
    <row r="55" spans="1:7" ht="15.75" thickBot="1" x14ac:dyDescent="0.3">
      <c r="A55" s="675" t="s">
        <v>353</v>
      </c>
      <c r="B55" s="676"/>
      <c r="C55" s="676"/>
      <c r="D55" s="676"/>
      <c r="E55" s="676"/>
      <c r="F55" s="676"/>
      <c r="G55" s="677">
        <f>SUM(B55:F55)</f>
        <v>0</v>
      </c>
    </row>
    <row r="56" spans="1:7" ht="15.75" thickBot="1" x14ac:dyDescent="0.3">
      <c r="A56" s="675" t="s">
        <v>354</v>
      </c>
      <c r="B56" s="678"/>
      <c r="C56" s="678"/>
      <c r="D56" s="678"/>
      <c r="E56" s="678"/>
      <c r="F56" s="678"/>
      <c r="G56" s="208">
        <f t="shared" ref="G56:G63" si="3">B56</f>
        <v>0</v>
      </c>
    </row>
    <row r="57" spans="1:7" ht="15.75" thickBot="1" x14ac:dyDescent="0.3">
      <c r="A57" s="675" t="s">
        <v>355</v>
      </c>
      <c r="B57" s="678"/>
      <c r="C57" s="678"/>
      <c r="D57" s="678"/>
      <c r="E57" s="678"/>
      <c r="F57" s="678"/>
      <c r="G57" s="208">
        <f t="shared" si="3"/>
        <v>0</v>
      </c>
    </row>
    <row r="58" spans="1:7" ht="15.75" thickBot="1" x14ac:dyDescent="0.3">
      <c r="A58" s="675" t="s">
        <v>356</v>
      </c>
      <c r="B58" s="678"/>
      <c r="C58" s="678"/>
      <c r="D58" s="678"/>
      <c r="E58" s="678"/>
      <c r="F58" s="678"/>
      <c r="G58" s="208">
        <f t="shared" si="3"/>
        <v>0</v>
      </c>
    </row>
    <row r="59" spans="1:7" ht="15.75" thickBot="1" x14ac:dyDescent="0.3">
      <c r="A59" s="675" t="s">
        <v>357</v>
      </c>
      <c r="B59" s="678"/>
      <c r="C59" s="678"/>
      <c r="D59" s="678"/>
      <c r="E59" s="678"/>
      <c r="F59" s="678"/>
      <c r="G59" s="208">
        <f t="shared" si="3"/>
        <v>0</v>
      </c>
    </row>
    <row r="60" spans="1:7" ht="15.75" thickBot="1" x14ac:dyDescent="0.3">
      <c r="A60" s="675" t="s">
        <v>358</v>
      </c>
      <c r="B60" s="678"/>
      <c r="C60" s="678"/>
      <c r="D60" s="678"/>
      <c r="E60" s="678"/>
      <c r="F60" s="678"/>
      <c r="G60" s="209">
        <f t="shared" si="3"/>
        <v>0</v>
      </c>
    </row>
    <row r="61" spans="1:7" ht="15.75" thickBot="1" x14ac:dyDescent="0.3">
      <c r="A61" s="675" t="s">
        <v>359</v>
      </c>
      <c r="B61" s="678"/>
      <c r="C61" s="678"/>
      <c r="D61" s="678"/>
      <c r="E61" s="678"/>
      <c r="F61" s="678"/>
      <c r="G61" s="208">
        <f t="shared" si="3"/>
        <v>0</v>
      </c>
    </row>
    <row r="62" spans="1:7" ht="15.75" thickBot="1" x14ac:dyDescent="0.3">
      <c r="A62" s="675" t="s">
        <v>360</v>
      </c>
      <c r="B62" s="678"/>
      <c r="C62" s="678"/>
      <c r="D62" s="678"/>
      <c r="E62" s="678"/>
      <c r="F62" s="678"/>
      <c r="G62" s="208">
        <f t="shared" si="3"/>
        <v>0</v>
      </c>
    </row>
    <row r="63" spans="1:7" ht="15.75" thickBot="1" x14ac:dyDescent="0.3">
      <c r="A63" s="675" t="s">
        <v>361</v>
      </c>
      <c r="B63" s="679"/>
      <c r="C63" s="678"/>
      <c r="D63" s="678"/>
      <c r="E63" s="678"/>
      <c r="F63" s="678"/>
      <c r="G63" s="210">
        <f t="shared" si="3"/>
        <v>0</v>
      </c>
    </row>
    <row r="64" spans="1:7" ht="15.75" thickBot="1" x14ac:dyDescent="0.3">
      <c r="A64" s="159" t="s">
        <v>362</v>
      </c>
      <c r="B64" s="182"/>
      <c r="C64" s="182"/>
      <c r="D64" s="182"/>
      <c r="E64" s="182"/>
      <c r="F64" s="182"/>
      <c r="G64" s="189" t="s">
        <v>363</v>
      </c>
    </row>
    <row r="65" spans="1:7" ht="15.75" thickBot="1" x14ac:dyDescent="0.3">
      <c r="A65" s="680"/>
      <c r="B65" s="680"/>
      <c r="C65" s="680"/>
      <c r="D65" s="680"/>
      <c r="E65" s="680"/>
      <c r="F65" s="680"/>
      <c r="G65" s="217" t="e">
        <f>VLOOKUP(A65,Look_Up!#REF!, 2, FALSE)</f>
        <v>#REF!</v>
      </c>
    </row>
    <row r="66" spans="1:7" ht="15.75" thickBot="1" x14ac:dyDescent="0.3">
      <c r="A66" s="681" t="s">
        <v>364</v>
      </c>
      <c r="B66" s="682" t="s">
        <v>365</v>
      </c>
      <c r="C66" s="681"/>
      <c r="D66" s="681"/>
      <c r="E66" s="681"/>
      <c r="F66" s="681"/>
      <c r="G66" s="682" t="s">
        <v>366</v>
      </c>
    </row>
    <row r="67" spans="1:7" ht="15.75" thickBot="1" x14ac:dyDescent="0.3">
      <c r="A67" s="683" t="e">
        <f>VLOOKUP(A65,Look_Up!#REF!, 3, FALSE)</f>
        <v>#REF!</v>
      </c>
      <c r="B67" s="683" t="e">
        <f>VLOOKUP(A65,Look_Up!#REF!, 7, FALSE)</f>
        <v>#REF!</v>
      </c>
      <c r="C67" s="684"/>
      <c r="D67" s="684"/>
      <c r="E67" s="684"/>
      <c r="F67" s="684"/>
      <c r="G67" s="685" t="e">
        <f>VLOOKUP(A65,Look_Up!#REF!, 6, FALSE)</f>
        <v>#REF!</v>
      </c>
    </row>
    <row r="68" spans="1:7" ht="15.75" thickBot="1" x14ac:dyDescent="0.3">
      <c r="A68" s="682" t="s">
        <v>367</v>
      </c>
      <c r="B68" s="683" t="e">
        <f>VLOOKUP(A65,Look_Up!#REF!,5, FALSE)</f>
        <v>#REF!</v>
      </c>
      <c r="C68" s="686"/>
      <c r="D68" s="686"/>
      <c r="E68" s="686"/>
      <c r="F68" s="686"/>
      <c r="G68" s="686"/>
    </row>
    <row r="69" spans="1:7" ht="15.75" thickBot="1" x14ac:dyDescent="0.3">
      <c r="A69" s="38"/>
      <c r="B69" s="38"/>
      <c r="C69" s="38"/>
      <c r="D69" s="38"/>
      <c r="E69" s="38"/>
      <c r="F69" s="38"/>
      <c r="G69" s="38"/>
    </row>
    <row r="70" spans="1:7" ht="15.75" thickBot="1" x14ac:dyDescent="0.3">
      <c r="A70" s="186" t="s">
        <v>368</v>
      </c>
      <c r="B70" s="206"/>
      <c r="C70" s="206"/>
      <c r="D70" s="206"/>
      <c r="E70" s="206"/>
      <c r="F70" s="206"/>
      <c r="G70" s="187"/>
    </row>
    <row r="71" spans="1:7" ht="15.75" thickBot="1" x14ac:dyDescent="0.3">
      <c r="A71" s="181" t="s">
        <v>369</v>
      </c>
      <c r="B71" s="207"/>
      <c r="C71" s="207"/>
      <c r="D71" s="207"/>
      <c r="E71" s="207"/>
      <c r="F71" s="207"/>
      <c r="G71" s="182"/>
    </row>
    <row r="73" spans="1:7" ht="15.75" thickBot="1" x14ac:dyDescent="0.3">
      <c r="A73" s="196" t="s">
        <v>370</v>
      </c>
      <c r="B73" s="214" t="b">
        <f>SUM('Project Coding'!G4,'Project Coding'!G21,'Project Coding'!G38,'Project Coding'!G55)=ROUNDUP(B76, 2)</f>
        <v>1</v>
      </c>
      <c r="C73" s="215">
        <f>SUM('Project Coding'!G4,'Project Coding'!G21,'Project Coding'!G38,'Project Coding'!G55)</f>
        <v>0</v>
      </c>
    </row>
    <row r="74" spans="1:7" ht="15.75" thickBot="1" x14ac:dyDescent="0.3">
      <c r="A74" s="152" t="s">
        <v>371</v>
      </c>
      <c r="B74" s="169">
        <v>3</v>
      </c>
      <c r="C74" s="154"/>
    </row>
    <row r="75" spans="1:7" ht="15.75" thickBot="1" x14ac:dyDescent="0.3">
      <c r="A75" s="202" t="s">
        <v>372</v>
      </c>
      <c r="B75" s="163">
        <f>'Tab 4-Budget'!$AA$20</f>
        <v>0</v>
      </c>
      <c r="C75" s="154"/>
    </row>
    <row r="76" spans="1:7" ht="15.75" thickBot="1" x14ac:dyDescent="0.3">
      <c r="A76" s="202" t="s">
        <v>373</v>
      </c>
      <c r="B76" s="162">
        <f>'Tab 4-Budget'!$AA$19</f>
        <v>0</v>
      </c>
      <c r="C76" s="154"/>
    </row>
    <row r="77" spans="1:7" ht="15.75" thickBot="1" x14ac:dyDescent="0.3">
      <c r="A77" s="152" t="s">
        <v>374</v>
      </c>
      <c r="B77" s="184">
        <f>'Tab 4-Budget'!$AA$21</f>
        <v>0</v>
      </c>
      <c r="C77" s="154"/>
    </row>
    <row r="78" spans="1:7" ht="15.75" thickBot="1" x14ac:dyDescent="0.3">
      <c r="A78" s="177" t="s">
        <v>375</v>
      </c>
      <c r="B78" s="185">
        <f ca="1">'Tab 4-Budget'!$AB$19</f>
        <v>0</v>
      </c>
      <c r="C78" s="155"/>
    </row>
  </sheetData>
  <dataValidations count="1">
    <dataValidation type="list" allowBlank="1" showInputMessage="1" showErrorMessage="1" sqref="B14:F14 B31:F31 B48:F48 B65:F65" xr:uid="{00000000-0002-0000-0400-000000000000}">
      <formula1>$G$1:$G$7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Look_Up!#REF!</xm:f>
          </x14:formula1>
          <xm:sqref>A65 A14 A48 A31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ACC1-7D70-42EF-B22F-9FF1CB689738}">
  <sheetPr>
    <pageSetUpPr fitToPage="1"/>
  </sheetPr>
  <dimension ref="A1:K66"/>
  <sheetViews>
    <sheetView workbookViewId="0"/>
  </sheetViews>
  <sheetFormatPr defaultColWidth="9.42578125" defaultRowHeight="15" x14ac:dyDescent="0.25"/>
  <cols>
    <col min="1" max="1" width="15.42578125" style="57" customWidth="1"/>
    <col min="2" max="2" width="20.42578125" style="57" customWidth="1"/>
    <col min="3" max="3" width="15.42578125" style="57" customWidth="1"/>
    <col min="4" max="4" width="22" style="57" customWidth="1"/>
    <col min="5" max="5" width="15.42578125" style="57" bestFit="1" customWidth="1"/>
    <col min="6" max="6" width="14.42578125" style="57" customWidth="1"/>
  </cols>
  <sheetData>
    <row r="1" spans="1:6" ht="23.25" x14ac:dyDescent="0.25">
      <c r="A1" s="1370" t="s">
        <v>376</v>
      </c>
    </row>
    <row r="2" spans="1:6" x14ac:dyDescent="0.25">
      <c r="A2" s="62" t="s">
        <v>377</v>
      </c>
      <c r="B2" s="63"/>
      <c r="C2" s="44"/>
      <c r="D2" s="44"/>
      <c r="E2" s="44"/>
      <c r="F2" s="44"/>
    </row>
    <row r="3" spans="1:6" x14ac:dyDescent="0.25">
      <c r="A3" s="62" t="s">
        <v>378</v>
      </c>
      <c r="B3" s="64"/>
      <c r="C3" s="44"/>
      <c r="D3" s="44"/>
      <c r="E3" s="44"/>
      <c r="F3" s="44"/>
    </row>
    <row r="4" spans="1:6" x14ac:dyDescent="0.25">
      <c r="A4" s="62" t="s">
        <v>379</v>
      </c>
      <c r="B4" s="64"/>
      <c r="C4" s="44"/>
      <c r="D4" s="44"/>
      <c r="E4" s="44"/>
      <c r="F4" s="44"/>
    </row>
    <row r="5" spans="1:6" x14ac:dyDescent="0.25">
      <c r="A5" s="62" t="s">
        <v>380</v>
      </c>
      <c r="B5" s="44"/>
      <c r="C5" s="44"/>
      <c r="D5" s="44"/>
      <c r="E5" s="44"/>
      <c r="F5" s="44"/>
    </row>
    <row r="6" spans="1:6" x14ac:dyDescent="0.25">
      <c r="A6" s="62" t="s">
        <v>381</v>
      </c>
      <c r="B6" s="64" t="s">
        <v>382</v>
      </c>
      <c r="C6" s="44"/>
      <c r="D6" s="44"/>
      <c r="E6" s="44"/>
      <c r="F6" s="44"/>
    </row>
    <row r="7" spans="1:6" x14ac:dyDescent="0.25">
      <c r="B7" s="44" t="s">
        <v>383</v>
      </c>
      <c r="C7" s="44"/>
      <c r="D7" s="1155"/>
      <c r="E7" s="44"/>
      <c r="F7" s="44"/>
    </row>
    <row r="8" spans="1:6" x14ac:dyDescent="0.25">
      <c r="A8" s="62" t="s">
        <v>384</v>
      </c>
      <c r="B8" s="44"/>
      <c r="C8" s="44"/>
      <c r="D8" s="44"/>
      <c r="E8" s="44"/>
      <c r="F8" s="44"/>
    </row>
    <row r="9" spans="1:6" x14ac:dyDescent="0.25">
      <c r="A9" s="62" t="s">
        <v>385</v>
      </c>
      <c r="B9" s="44"/>
      <c r="C9" s="44"/>
      <c r="D9" s="44"/>
      <c r="E9" s="44"/>
      <c r="F9" s="44"/>
    </row>
    <row r="10" spans="1:6" x14ac:dyDescent="0.25">
      <c r="A10" s="62" t="s">
        <v>386</v>
      </c>
      <c r="B10" s="44"/>
      <c r="C10" s="44"/>
      <c r="D10" s="44"/>
      <c r="E10" s="44"/>
      <c r="F10" s="44"/>
    </row>
    <row r="11" spans="1:6" x14ac:dyDescent="0.25">
      <c r="A11" s="64"/>
      <c r="B11" s="44"/>
      <c r="C11" s="44"/>
      <c r="D11" s="44"/>
      <c r="E11" s="44"/>
      <c r="F11" s="44"/>
    </row>
    <row r="12" spans="1:6" ht="58.5" customHeight="1" x14ac:dyDescent="0.25">
      <c r="A12" s="1483" t="s">
        <v>387</v>
      </c>
      <c r="B12" s="1483"/>
      <c r="C12" s="1483"/>
      <c r="D12" s="1483"/>
      <c r="E12" s="720"/>
      <c r="F12" s="720"/>
    </row>
    <row r="13" spans="1:6" x14ac:dyDescent="0.25">
      <c r="A13" s="1484"/>
      <c r="B13" s="1484"/>
      <c r="C13" s="1484"/>
      <c r="D13" s="1484"/>
      <c r="E13" s="849"/>
      <c r="F13" s="849" t="s">
        <v>388</v>
      </c>
    </row>
    <row r="14" spans="1:6" ht="19.5" customHeight="1" thickBot="1" x14ac:dyDescent="0.3">
      <c r="A14" s="1485" t="s">
        <v>389</v>
      </c>
      <c r="B14" s="1485"/>
      <c r="C14" s="1485"/>
      <c r="D14" s="1485"/>
      <c r="E14" s="849"/>
      <c r="F14" s="849"/>
    </row>
    <row r="15" spans="1:6" ht="19.5" customHeight="1" x14ac:dyDescent="0.25">
      <c r="A15" s="697"/>
      <c r="B15" s="698" t="s">
        <v>390</v>
      </c>
      <c r="C15" s="698" t="s">
        <v>391</v>
      </c>
      <c r="D15" s="699"/>
      <c r="E15" s="1372"/>
      <c r="F15" s="1372"/>
    </row>
    <row r="16" spans="1:6" ht="19.5" customHeight="1" x14ac:dyDescent="0.25">
      <c r="A16" s="700" t="s">
        <v>392</v>
      </c>
      <c r="B16" s="701"/>
      <c r="C16" s="702"/>
      <c r="D16" s="703"/>
      <c r="E16" s="1372"/>
      <c r="F16" s="1372"/>
    </row>
    <row r="17" spans="1:6" ht="19.5" customHeight="1" thickBot="1" x14ac:dyDescent="0.3">
      <c r="A17" s="704" t="s">
        <v>393</v>
      </c>
      <c r="B17" s="701"/>
      <c r="C17" s="702"/>
      <c r="D17" s="705"/>
      <c r="E17" s="1372"/>
      <c r="F17" s="1372"/>
    </row>
    <row r="18" spans="1:6" ht="25.5" x14ac:dyDescent="0.25">
      <c r="A18" s="706" t="s">
        <v>394</v>
      </c>
      <c r="B18" s="707"/>
      <c r="C18" s="708" t="s">
        <v>395</v>
      </c>
      <c r="D18" s="709"/>
      <c r="E18" s="716"/>
      <c r="F18" s="716"/>
    </row>
    <row r="19" spans="1:6" ht="34.5" customHeight="1" x14ac:dyDescent="0.25">
      <c r="A19" s="710" t="s">
        <v>396</v>
      </c>
      <c r="B19" s="711"/>
      <c r="C19" s="1156" t="s">
        <v>397</v>
      </c>
      <c r="D19" s="712"/>
      <c r="E19" s="717"/>
      <c r="F19" s="717"/>
    </row>
    <row r="20" spans="1:6" ht="36.75" customHeight="1" x14ac:dyDescent="0.25">
      <c r="A20" s="710" t="s">
        <v>398</v>
      </c>
      <c r="B20" s="711"/>
      <c r="C20" s="1156" t="s">
        <v>399</v>
      </c>
      <c r="D20" s="713"/>
      <c r="E20" s="718"/>
      <c r="F20" s="718"/>
    </row>
    <row r="21" spans="1:6" ht="33.75" customHeight="1" thickBot="1" x14ac:dyDescent="0.3">
      <c r="A21" s="714" t="s">
        <v>400</v>
      </c>
      <c r="B21" s="1157"/>
      <c r="C21" s="1158" t="s">
        <v>401</v>
      </c>
      <c r="D21" s="715"/>
      <c r="E21" s="68"/>
      <c r="F21" s="68"/>
    </row>
    <row r="22" spans="1:6" ht="15.75" customHeight="1" x14ac:dyDescent="0.25">
      <c r="A22" s="516"/>
      <c r="B22" s="516"/>
      <c r="C22" s="718"/>
      <c r="D22" s="719"/>
      <c r="E22" s="719"/>
      <c r="F22" s="719"/>
    </row>
    <row r="23" spans="1:6" ht="18.75" customHeight="1" thickBot="1" x14ac:dyDescent="0.3">
      <c r="A23" s="1486" t="s">
        <v>402</v>
      </c>
      <c r="B23" s="1486"/>
      <c r="C23" s="1486"/>
      <c r="D23" s="1486"/>
      <c r="E23" s="1411"/>
      <c r="F23" s="1411"/>
    </row>
    <row r="24" spans="1:6" ht="27.75" customHeight="1" thickBot="1" x14ac:dyDescent="0.3">
      <c r="A24" s="1487" t="s">
        <v>403</v>
      </c>
      <c r="B24" s="1488"/>
      <c r="C24" s="58"/>
    </row>
    <row r="25" spans="1:6" ht="15.75" thickBot="1" x14ac:dyDescent="0.3">
      <c r="A25" s="1159" t="s">
        <v>353</v>
      </c>
      <c r="B25" s="1160"/>
      <c r="C25" s="58"/>
    </row>
    <row r="26" spans="1:6" ht="15.75" thickBot="1" x14ac:dyDescent="0.3">
      <c r="A26" s="59" t="s">
        <v>354</v>
      </c>
      <c r="B26" s="61"/>
      <c r="C26" s="58"/>
    </row>
    <row r="27" spans="1:6" ht="15.75" thickBot="1" x14ac:dyDescent="0.3">
      <c r="A27" s="59" t="s">
        <v>355</v>
      </c>
      <c r="B27" s="61"/>
      <c r="C27" s="58"/>
    </row>
    <row r="28" spans="1:6" ht="15.75" thickBot="1" x14ac:dyDescent="0.3">
      <c r="A28" s="59" t="s">
        <v>356</v>
      </c>
      <c r="B28" s="61"/>
      <c r="C28" s="58"/>
    </row>
    <row r="29" spans="1:6" ht="15.75" thickBot="1" x14ac:dyDescent="0.3">
      <c r="A29" s="59" t="s">
        <v>357</v>
      </c>
      <c r="B29" s="61"/>
      <c r="C29" s="58"/>
    </row>
    <row r="30" spans="1:6" ht="15.75" thickBot="1" x14ac:dyDescent="0.3">
      <c r="A30" s="59" t="s">
        <v>358</v>
      </c>
      <c r="B30" s="61"/>
      <c r="C30" s="58"/>
    </row>
    <row r="31" spans="1:6" ht="15.75" thickBot="1" x14ac:dyDescent="0.3">
      <c r="A31" s="59" t="s">
        <v>359</v>
      </c>
      <c r="B31" s="61"/>
      <c r="C31" s="58"/>
    </row>
    <row r="32" spans="1:6" ht="15.75" thickBot="1" x14ac:dyDescent="0.3">
      <c r="A32" s="59" t="s">
        <v>360</v>
      </c>
      <c r="B32" s="61"/>
      <c r="C32" s="58"/>
    </row>
    <row r="33" spans="1:6" ht="15.75" thickBot="1" x14ac:dyDescent="0.3">
      <c r="A33" s="59" t="s">
        <v>361</v>
      </c>
      <c r="B33" s="1161"/>
      <c r="C33" s="58"/>
    </row>
    <row r="34" spans="1:6" ht="15.75" thickBot="1" x14ac:dyDescent="0.3">
      <c r="A34" s="59" t="s">
        <v>404</v>
      </c>
      <c r="B34" s="671"/>
      <c r="C34" s="58"/>
      <c r="F34"/>
    </row>
    <row r="35" spans="1:6" ht="15.75" hidden="1" thickBot="1" x14ac:dyDescent="0.3">
      <c r="A35" s="65"/>
      <c r="B35" s="44"/>
      <c r="C35" s="44"/>
      <c r="E35" s="44"/>
      <c r="F35" s="44"/>
    </row>
    <row r="36" spans="1:6" ht="29.25" hidden="1" customHeight="1" thickBot="1" x14ac:dyDescent="0.3">
      <c r="A36" s="1489" t="e">
        <v>#N/A</v>
      </c>
      <c r="B36" s="1490"/>
      <c r="C36" s="58"/>
      <c r="D36" s="695" t="e">
        <v>#N/A</v>
      </c>
      <c r="E36" s="696"/>
    </row>
    <row r="37" spans="1:6" ht="15.75" hidden="1" thickBot="1" x14ac:dyDescent="0.3">
      <c r="A37" s="59" t="s">
        <v>353</v>
      </c>
      <c r="B37" s="721">
        <v>0</v>
      </c>
      <c r="C37" s="58"/>
      <c r="D37" s="689" t="s">
        <v>353</v>
      </c>
      <c r="E37" s="722">
        <v>0</v>
      </c>
    </row>
    <row r="38" spans="1:6" ht="15.75" hidden="1" thickBot="1" x14ac:dyDescent="0.3">
      <c r="A38" s="59" t="s">
        <v>354</v>
      </c>
      <c r="B38" s="61">
        <v>0</v>
      </c>
      <c r="C38" s="58"/>
      <c r="D38" s="689" t="s">
        <v>354</v>
      </c>
      <c r="E38" s="690">
        <v>0</v>
      </c>
    </row>
    <row r="39" spans="1:6" ht="15.75" hidden="1" thickBot="1" x14ac:dyDescent="0.3">
      <c r="A39" s="59" t="s">
        <v>355</v>
      </c>
      <c r="B39" s="61">
        <v>0</v>
      </c>
      <c r="C39" s="58"/>
      <c r="D39" s="689" t="s">
        <v>355</v>
      </c>
      <c r="E39" s="690">
        <v>0</v>
      </c>
    </row>
    <row r="40" spans="1:6" ht="15.75" hidden="1" thickBot="1" x14ac:dyDescent="0.3">
      <c r="A40" s="59" t="s">
        <v>356</v>
      </c>
      <c r="B40" s="61">
        <v>0</v>
      </c>
      <c r="C40" s="58"/>
      <c r="D40" s="689" t="s">
        <v>356</v>
      </c>
      <c r="E40" s="690">
        <v>0</v>
      </c>
    </row>
    <row r="41" spans="1:6" ht="15.75" hidden="1" thickBot="1" x14ac:dyDescent="0.3">
      <c r="A41" s="59" t="s">
        <v>357</v>
      </c>
      <c r="B41" s="61">
        <v>0</v>
      </c>
      <c r="C41" s="58"/>
      <c r="D41" s="689" t="s">
        <v>357</v>
      </c>
      <c r="E41" s="690">
        <v>0</v>
      </c>
    </row>
    <row r="42" spans="1:6" ht="15.75" hidden="1" thickBot="1" x14ac:dyDescent="0.3">
      <c r="A42" s="59" t="s">
        <v>358</v>
      </c>
      <c r="B42" s="61">
        <v>0</v>
      </c>
      <c r="C42" s="58"/>
      <c r="D42" s="689" t="s">
        <v>358</v>
      </c>
      <c r="E42" s="690">
        <v>0</v>
      </c>
    </row>
    <row r="43" spans="1:6" ht="15.75" hidden="1" thickBot="1" x14ac:dyDescent="0.3">
      <c r="A43" s="59" t="s">
        <v>359</v>
      </c>
      <c r="B43" s="61">
        <v>0</v>
      </c>
      <c r="C43" s="58"/>
      <c r="D43" s="689" t="s">
        <v>359</v>
      </c>
      <c r="E43" s="690">
        <v>0</v>
      </c>
    </row>
    <row r="44" spans="1:6" ht="15.75" hidden="1" thickBot="1" x14ac:dyDescent="0.3">
      <c r="A44" s="59" t="s">
        <v>360</v>
      </c>
      <c r="B44" s="61">
        <v>0</v>
      </c>
      <c r="C44" s="58"/>
      <c r="D44" s="689" t="s">
        <v>360</v>
      </c>
      <c r="E44" s="690">
        <v>0</v>
      </c>
    </row>
    <row r="45" spans="1:6" ht="15.75" hidden="1" thickBot="1" x14ac:dyDescent="0.3">
      <c r="A45" s="59" t="s">
        <v>361</v>
      </c>
      <c r="B45" s="61">
        <v>0</v>
      </c>
      <c r="C45" s="58"/>
      <c r="D45" s="689" t="s">
        <v>361</v>
      </c>
      <c r="E45" s="690">
        <v>0</v>
      </c>
    </row>
    <row r="46" spans="1:6" ht="15.75" hidden="1" thickBot="1" x14ac:dyDescent="0.3">
      <c r="A46" s="66"/>
      <c r="B46" s="66"/>
      <c r="C46" s="58"/>
      <c r="D46" s="689" t="s">
        <v>404</v>
      </c>
      <c r="E46" s="691" t="e">
        <v>#N/A</v>
      </c>
      <c r="F46" s="44"/>
    </row>
    <row r="47" spans="1:6" ht="15.75" hidden="1" thickBot="1" x14ac:dyDescent="0.3">
      <c r="A47" s="1368" t="e">
        <v>#N/A</v>
      </c>
      <c r="B47" s="1369"/>
      <c r="C47" s="58"/>
      <c r="D47" s="66"/>
      <c r="E47" s="66"/>
      <c r="F47" s="44"/>
    </row>
    <row r="48" spans="1:6" ht="15.75" hidden="1" thickBot="1" x14ac:dyDescent="0.3">
      <c r="A48" s="59" t="s">
        <v>353</v>
      </c>
      <c r="B48" s="60">
        <v>0</v>
      </c>
    </row>
    <row r="49" spans="1:11" ht="15.75" hidden="1" thickBot="1" x14ac:dyDescent="0.3">
      <c r="A49" s="59" t="s">
        <v>354</v>
      </c>
      <c r="B49" s="61">
        <v>0</v>
      </c>
      <c r="C49"/>
      <c r="D49"/>
      <c r="E49"/>
      <c r="F49"/>
    </row>
    <row r="50" spans="1:11" ht="15.75" hidden="1" thickBot="1" x14ac:dyDescent="0.3">
      <c r="A50" s="59" t="s">
        <v>355</v>
      </c>
      <c r="B50" s="61">
        <v>0</v>
      </c>
    </row>
    <row r="51" spans="1:11" ht="15.75" hidden="1" thickBot="1" x14ac:dyDescent="0.3">
      <c r="A51" s="59" t="s">
        <v>356</v>
      </c>
      <c r="B51" s="61">
        <v>0</v>
      </c>
      <c r="H51" s="1472"/>
      <c r="I51" s="1472"/>
      <c r="J51" s="1472"/>
      <c r="K51" s="1472"/>
    </row>
    <row r="52" spans="1:11" ht="15" hidden="1" customHeight="1" thickBot="1" x14ac:dyDescent="0.3">
      <c r="A52" s="59" t="s">
        <v>357</v>
      </c>
      <c r="B52" s="61">
        <v>0</v>
      </c>
      <c r="H52" s="1472"/>
      <c r="I52" s="1472"/>
      <c r="J52" s="1472"/>
      <c r="K52" s="1472"/>
    </row>
    <row r="53" spans="1:11" ht="15" hidden="1" customHeight="1" thickBot="1" x14ac:dyDescent="0.3">
      <c r="A53" s="59" t="s">
        <v>358</v>
      </c>
      <c r="B53" s="61">
        <v>0</v>
      </c>
      <c r="H53" s="1472"/>
      <c r="I53" s="1472"/>
      <c r="J53" s="1472"/>
      <c r="K53" s="1472"/>
    </row>
    <row r="54" spans="1:11" ht="15" hidden="1" customHeight="1" thickBot="1" x14ac:dyDescent="0.3">
      <c r="A54" s="59" t="s">
        <v>359</v>
      </c>
      <c r="B54" s="61">
        <v>0</v>
      </c>
      <c r="H54" s="1472"/>
      <c r="I54" s="1472"/>
      <c r="J54" s="1472"/>
      <c r="K54" s="1472"/>
    </row>
    <row r="55" spans="1:11" ht="15" hidden="1" customHeight="1" thickBot="1" x14ac:dyDescent="0.3">
      <c r="A55" s="59" t="s">
        <v>360</v>
      </c>
      <c r="B55" s="61">
        <v>0</v>
      </c>
      <c r="H55" s="1472"/>
      <c r="I55" s="1472"/>
      <c r="J55" s="1472"/>
      <c r="K55" s="1472"/>
    </row>
    <row r="56" spans="1:11" ht="25.5" hidden="1" customHeight="1" thickBot="1" x14ac:dyDescent="0.3">
      <c r="A56" s="59" t="s">
        <v>361</v>
      </c>
      <c r="B56" s="61">
        <v>0</v>
      </c>
      <c r="H56" s="1472"/>
      <c r="I56" s="1472"/>
      <c r="J56" s="1472"/>
      <c r="K56" s="1472"/>
    </row>
    <row r="57" spans="1:11" ht="15" customHeight="1" thickBot="1" x14ac:dyDescent="0.3">
      <c r="A57"/>
      <c r="B57"/>
      <c r="C57"/>
      <c r="D57"/>
      <c r="E57"/>
      <c r="F57"/>
      <c r="H57" s="1472"/>
      <c r="I57" s="1472"/>
      <c r="J57" s="1472"/>
      <c r="K57" s="1472"/>
    </row>
    <row r="58" spans="1:11" ht="15" customHeight="1" thickBot="1" x14ac:dyDescent="0.3">
      <c r="A58" s="1478" t="s">
        <v>405</v>
      </c>
      <c r="B58" s="1479"/>
      <c r="C58" s="1480"/>
      <c r="D58"/>
      <c r="E58"/>
      <c r="F58"/>
      <c r="H58" s="57"/>
      <c r="I58" s="57"/>
      <c r="J58" s="57"/>
      <c r="K58" s="57"/>
    </row>
    <row r="59" spans="1:11" ht="49.5" customHeight="1" x14ac:dyDescent="0.25">
      <c r="A59" s="1227" t="s">
        <v>406</v>
      </c>
      <c r="B59" s="1481" t="s">
        <v>407</v>
      </c>
      <c r="C59" s="1482"/>
      <c r="D59"/>
      <c r="E59"/>
      <c r="F59"/>
      <c r="H59" s="57"/>
      <c r="I59" s="57"/>
      <c r="J59" s="57"/>
      <c r="K59" s="57"/>
    </row>
    <row r="60" spans="1:11" ht="33.75" customHeight="1" x14ac:dyDescent="0.25">
      <c r="A60" s="1228" t="s">
        <v>408</v>
      </c>
      <c r="B60" s="1481" t="s">
        <v>407</v>
      </c>
      <c r="C60" s="1482"/>
      <c r="D60"/>
      <c r="E60"/>
      <c r="F60"/>
      <c r="H60" s="57"/>
      <c r="I60" s="57"/>
      <c r="J60" s="57"/>
      <c r="K60" s="57"/>
    </row>
    <row r="61" spans="1:11" ht="41.25" customHeight="1" x14ac:dyDescent="0.25">
      <c r="A61" s="1228" t="s">
        <v>409</v>
      </c>
      <c r="B61" s="1481" t="s">
        <v>407</v>
      </c>
      <c r="C61" s="1482"/>
      <c r="D61"/>
      <c r="E61"/>
      <c r="F61"/>
      <c r="H61" s="57"/>
      <c r="I61" s="57"/>
      <c r="J61" s="57"/>
      <c r="K61" s="57"/>
    </row>
    <row r="62" spans="1:11" ht="56.25" customHeight="1" x14ac:dyDescent="0.25">
      <c r="A62" s="1228" t="s">
        <v>410</v>
      </c>
      <c r="B62" s="1481" t="s">
        <v>407</v>
      </c>
      <c r="C62" s="1482"/>
      <c r="H62" s="1472"/>
      <c r="I62" s="1472"/>
      <c r="J62" s="1472"/>
      <c r="K62" s="1472"/>
    </row>
    <row r="63" spans="1:11" ht="58.5" customHeight="1" thickBot="1" x14ac:dyDescent="0.3">
      <c r="A63" s="1229" t="s">
        <v>411</v>
      </c>
      <c r="B63" s="1473" t="s">
        <v>407</v>
      </c>
      <c r="C63" s="1474"/>
      <c r="H63" s="1472"/>
      <c r="I63" s="1472"/>
      <c r="J63" s="1472"/>
      <c r="K63" s="1472"/>
    </row>
    <row r="64" spans="1:11" ht="15.75" thickBot="1" x14ac:dyDescent="0.3">
      <c r="A64" s="1162"/>
      <c r="B64"/>
      <c r="C64"/>
    </row>
    <row r="65" spans="1:6" ht="15.75" thickBot="1" x14ac:dyDescent="0.3">
      <c r="A65" s="1475" t="s">
        <v>412</v>
      </c>
      <c r="B65" s="1476"/>
      <c r="C65" s="1476"/>
      <c r="D65" s="1477"/>
      <c r="F65"/>
    </row>
    <row r="66" spans="1:6" ht="51.95" customHeight="1" thickBot="1" x14ac:dyDescent="0.3">
      <c r="A66" s="1469"/>
      <c r="B66" s="1470"/>
      <c r="C66" s="1470"/>
      <c r="D66" s="1471"/>
      <c r="F66"/>
    </row>
  </sheetData>
  <mergeCells count="23">
    <mergeCell ref="H56:K56"/>
    <mergeCell ref="A12:D12"/>
    <mergeCell ref="A13:D13"/>
    <mergeCell ref="A14:D14"/>
    <mergeCell ref="A23:D23"/>
    <mergeCell ref="A24:B24"/>
    <mergeCell ref="A36:B36"/>
    <mergeCell ref="H51:K51"/>
    <mergeCell ref="H52:K52"/>
    <mergeCell ref="H53:K53"/>
    <mergeCell ref="H54:K54"/>
    <mergeCell ref="H55:K55"/>
    <mergeCell ref="A66:D66"/>
    <mergeCell ref="H57:K57"/>
    <mergeCell ref="H62:K62"/>
    <mergeCell ref="H63:K63"/>
    <mergeCell ref="B63:C63"/>
    <mergeCell ref="A65:D65"/>
    <mergeCell ref="A58:C58"/>
    <mergeCell ref="B59:C59"/>
    <mergeCell ref="B60:C60"/>
    <mergeCell ref="B61:C61"/>
    <mergeCell ref="B62:C62"/>
  </mergeCells>
  <pageMargins left="0.7" right="0.7" top="0.75" bottom="0.75" header="0.3" footer="0.3"/>
  <pageSetup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FBB39-4E6E-4FB6-A6FC-8C51E4FADC40}">
  <sheetPr>
    <pageSetUpPr fitToPage="1"/>
  </sheetPr>
  <dimension ref="A1:K72"/>
  <sheetViews>
    <sheetView workbookViewId="0">
      <selection sqref="A1:D1"/>
    </sheetView>
  </sheetViews>
  <sheetFormatPr defaultColWidth="9.140625" defaultRowHeight="15" x14ac:dyDescent="0.25"/>
  <cols>
    <col min="1" max="1" width="21.140625" style="57" customWidth="1"/>
    <col min="2" max="2" width="20.42578125" style="57" customWidth="1"/>
    <col min="3" max="3" width="19.85546875" style="57" customWidth="1"/>
    <col min="4" max="4" width="22" style="57" customWidth="1"/>
    <col min="5" max="5" width="18" style="57" customWidth="1"/>
    <col min="6" max="6" width="14.5703125" style="57" customWidth="1"/>
    <col min="8" max="8" width="12.140625" bestFit="1" customWidth="1"/>
  </cols>
  <sheetData>
    <row r="1" spans="1:9" ht="23.25" x14ac:dyDescent="0.25">
      <c r="A1" s="1491" t="s">
        <v>376</v>
      </c>
      <c r="B1" s="1491"/>
      <c r="C1" s="1491"/>
      <c r="D1" s="1491"/>
    </row>
    <row r="2" spans="1:9" x14ac:dyDescent="0.25">
      <c r="A2" s="62" t="s">
        <v>377</v>
      </c>
      <c r="B2" s="63"/>
      <c r="C2" s="44"/>
      <c r="D2" s="44"/>
      <c r="E2" s="44"/>
      <c r="F2" s="44"/>
    </row>
    <row r="3" spans="1:9" x14ac:dyDescent="0.25">
      <c r="A3" s="62" t="s">
        <v>378</v>
      </c>
      <c r="B3" s="64"/>
      <c r="C3" s="44"/>
      <c r="D3" s="44"/>
      <c r="E3" s="44"/>
      <c r="F3" s="44"/>
    </row>
    <row r="4" spans="1:9" x14ac:dyDescent="0.25">
      <c r="A4" s="62" t="s">
        <v>379</v>
      </c>
      <c r="B4" s="64"/>
      <c r="C4" s="44"/>
      <c r="D4" s="44"/>
      <c r="E4" s="44"/>
      <c r="F4" s="44"/>
    </row>
    <row r="5" spans="1:9" x14ac:dyDescent="0.25">
      <c r="A5" s="62" t="s">
        <v>380</v>
      </c>
      <c r="B5" s="44"/>
      <c r="C5" s="44"/>
      <c r="D5" s="44"/>
      <c r="E5" s="44"/>
      <c r="F5" s="44"/>
    </row>
    <row r="6" spans="1:9" x14ac:dyDescent="0.25">
      <c r="A6" s="62" t="s">
        <v>381</v>
      </c>
      <c r="B6" s="64" t="s">
        <v>382</v>
      </c>
      <c r="C6" s="44"/>
      <c r="D6" s="44"/>
      <c r="E6" s="44"/>
      <c r="F6" s="44"/>
    </row>
    <row r="7" spans="1:9" x14ac:dyDescent="0.25">
      <c r="B7" s="44" t="s">
        <v>383</v>
      </c>
      <c r="C7" s="44"/>
      <c r="D7" s="1155"/>
      <c r="E7" s="44"/>
      <c r="F7" s="44"/>
    </row>
    <row r="8" spans="1:9" x14ac:dyDescent="0.25">
      <c r="A8" s="62" t="s">
        <v>384</v>
      </c>
      <c r="B8" s="64"/>
      <c r="C8" s="44"/>
      <c r="D8" s="44"/>
      <c r="E8" s="44"/>
      <c r="F8" s="44"/>
    </row>
    <row r="9" spans="1:9" x14ac:dyDescent="0.25">
      <c r="A9" s="62" t="s">
        <v>385</v>
      </c>
      <c r="B9" s="64"/>
      <c r="C9" s="44"/>
      <c r="D9" s="44"/>
      <c r="E9" s="44"/>
      <c r="F9" s="44"/>
    </row>
    <row r="10" spans="1:9" x14ac:dyDescent="0.25">
      <c r="A10" s="62" t="s">
        <v>386</v>
      </c>
      <c r="B10" s="64"/>
      <c r="C10" s="44"/>
      <c r="D10" s="44"/>
      <c r="E10" s="44"/>
      <c r="F10" s="44"/>
    </row>
    <row r="11" spans="1:9" x14ac:dyDescent="0.25">
      <c r="A11" s="64"/>
      <c r="B11" s="44"/>
      <c r="C11" s="44"/>
      <c r="D11" s="44"/>
      <c r="E11" s="44"/>
      <c r="F11" s="44"/>
    </row>
    <row r="12" spans="1:9" ht="39" customHeight="1" x14ac:dyDescent="0.25">
      <c r="A12" s="1484" t="s">
        <v>413</v>
      </c>
      <c r="B12" s="1484"/>
      <c r="C12" s="1484"/>
      <c r="D12" s="1484"/>
      <c r="E12" s="720"/>
      <c r="F12" s="1484"/>
      <c r="G12" s="1484"/>
      <c r="H12" s="1484"/>
      <c r="I12" s="1484"/>
    </row>
    <row r="13" spans="1:9" ht="12" customHeight="1" x14ac:dyDescent="0.25">
      <c r="A13" s="1484"/>
      <c r="B13" s="1484"/>
      <c r="C13" s="1484"/>
      <c r="D13" s="1484"/>
      <c r="E13" s="849"/>
      <c r="F13" s="849"/>
    </row>
    <row r="14" spans="1:9" ht="19.5" customHeight="1" thickBot="1" x14ac:dyDescent="0.3">
      <c r="A14" s="1485" t="s">
        <v>389</v>
      </c>
      <c r="B14" s="1485"/>
      <c r="C14" s="1485"/>
      <c r="D14" s="1485"/>
      <c r="E14" s="849"/>
      <c r="F14" s="849"/>
      <c r="H14" s="97"/>
    </row>
    <row r="15" spans="1:9" ht="19.5" customHeight="1" x14ac:dyDescent="0.25">
      <c r="A15" s="697"/>
      <c r="B15" s="698" t="s">
        <v>390</v>
      </c>
      <c r="C15" s="698" t="s">
        <v>391</v>
      </c>
      <c r="D15" s="699"/>
      <c r="E15" s="1372"/>
      <c r="F15" s="1372"/>
    </row>
    <row r="16" spans="1:9" ht="19.5" customHeight="1" x14ac:dyDescent="0.25">
      <c r="A16" s="700" t="s">
        <v>392</v>
      </c>
      <c r="B16" s="701"/>
      <c r="C16" s="701"/>
      <c r="D16" s="1180"/>
      <c r="E16" s="1372"/>
      <c r="F16" s="1372"/>
    </row>
    <row r="17" spans="1:7" ht="19.5" customHeight="1" thickBot="1" x14ac:dyDescent="0.3">
      <c r="A17" s="704" t="s">
        <v>393</v>
      </c>
      <c r="B17" s="701"/>
      <c r="C17" s="701"/>
      <c r="D17" s="1181" t="s">
        <v>414</v>
      </c>
      <c r="E17" s="1372"/>
      <c r="F17" s="1372"/>
    </row>
    <row r="18" spans="1:7" x14ac:dyDescent="0.25">
      <c r="A18" s="706" t="s">
        <v>394</v>
      </c>
      <c r="B18" s="707"/>
      <c r="C18" s="708" t="s">
        <v>395</v>
      </c>
      <c r="D18" s="709"/>
      <c r="E18" s="716"/>
      <c r="F18" s="716"/>
    </row>
    <row r="19" spans="1:7" ht="34.5" customHeight="1" x14ac:dyDescent="0.25">
      <c r="A19" s="710" t="s">
        <v>396</v>
      </c>
      <c r="B19" s="1182"/>
      <c r="C19" s="1156" t="s">
        <v>397</v>
      </c>
      <c r="D19" s="1183"/>
      <c r="E19" s="717"/>
      <c r="F19" s="717"/>
    </row>
    <row r="20" spans="1:7" ht="36.75" customHeight="1" x14ac:dyDescent="0.25">
      <c r="A20" s="710" t="s">
        <v>415</v>
      </c>
      <c r="B20" s="1182"/>
      <c r="C20" s="1156" t="s">
        <v>416</v>
      </c>
      <c r="D20" s="1184"/>
      <c r="E20" s="718"/>
      <c r="F20" s="718"/>
    </row>
    <row r="21" spans="1:7" ht="33.75" customHeight="1" x14ac:dyDescent="0.25">
      <c r="A21" s="710" t="s">
        <v>400</v>
      </c>
      <c r="B21" s="1185"/>
      <c r="C21" s="1156" t="s">
        <v>401</v>
      </c>
      <c r="D21" s="1184"/>
      <c r="E21" s="68"/>
      <c r="F21" s="68"/>
    </row>
    <row r="22" spans="1:7" ht="15.75" customHeight="1" x14ac:dyDescent="0.25">
      <c r="A22" s="516"/>
      <c r="B22" s="516"/>
      <c r="C22" s="718"/>
      <c r="D22" s="719"/>
      <c r="E22" s="719"/>
      <c r="F22" s="719"/>
    </row>
    <row r="23" spans="1:7" ht="26.1" customHeight="1" thickBot="1" x14ac:dyDescent="0.3">
      <c r="A23" s="1486" t="s">
        <v>417</v>
      </c>
      <c r="B23" s="1486"/>
      <c r="C23" s="1486"/>
      <c r="D23" s="1486"/>
      <c r="E23" s="1411"/>
      <c r="F23" s="1411"/>
    </row>
    <row r="24" spans="1:7" ht="27.75" customHeight="1" thickBot="1" x14ac:dyDescent="0.3">
      <c r="A24" s="1489" t="s">
        <v>403</v>
      </c>
      <c r="B24" s="1490"/>
      <c r="C24" s="58"/>
      <c r="D24"/>
      <c r="E24"/>
    </row>
    <row r="25" spans="1:7" ht="15.75" thickBot="1" x14ac:dyDescent="0.3">
      <c r="A25" s="59" t="s">
        <v>353</v>
      </c>
      <c r="B25" s="1186"/>
      <c r="C25" s="58"/>
      <c r="D25"/>
      <c r="E25"/>
      <c r="G25" s="97"/>
    </row>
    <row r="26" spans="1:7" ht="15.75" thickBot="1" x14ac:dyDescent="0.3">
      <c r="A26" s="59" t="s">
        <v>418</v>
      </c>
      <c r="B26" s="1186"/>
      <c r="C26" s="58"/>
      <c r="D26"/>
      <c r="E26"/>
      <c r="G26" s="97"/>
    </row>
    <row r="27" spans="1:7" ht="15.75" thickBot="1" x14ac:dyDescent="0.3">
      <c r="A27" s="59" t="s">
        <v>419</v>
      </c>
      <c r="B27" s="1186"/>
      <c r="C27" s="58"/>
      <c r="D27"/>
      <c r="E27"/>
      <c r="G27" s="97"/>
    </row>
    <row r="28" spans="1:7" ht="15.75" thickBot="1" x14ac:dyDescent="0.3">
      <c r="A28" s="59" t="s">
        <v>354</v>
      </c>
      <c r="B28" s="61"/>
      <c r="C28" s="58"/>
      <c r="D28"/>
      <c r="E28"/>
    </row>
    <row r="29" spans="1:7" ht="15.75" thickBot="1" x14ac:dyDescent="0.3">
      <c r="A29" s="59" t="s">
        <v>355</v>
      </c>
      <c r="B29" s="61"/>
      <c r="C29" s="58"/>
      <c r="D29"/>
      <c r="E29"/>
    </row>
    <row r="30" spans="1:7" ht="15.75" thickBot="1" x14ac:dyDescent="0.3">
      <c r="A30" s="59" t="s">
        <v>356</v>
      </c>
      <c r="B30" s="61"/>
      <c r="C30" s="58"/>
      <c r="D30"/>
      <c r="E30"/>
    </row>
    <row r="31" spans="1:7" ht="15.75" thickBot="1" x14ac:dyDescent="0.3">
      <c r="A31" s="59" t="s">
        <v>357</v>
      </c>
      <c r="B31" s="61"/>
      <c r="C31" s="58"/>
      <c r="D31"/>
      <c r="E31"/>
    </row>
    <row r="32" spans="1:7" ht="15.75" thickBot="1" x14ac:dyDescent="0.3">
      <c r="A32" s="59" t="s">
        <v>358</v>
      </c>
      <c r="B32" s="61"/>
      <c r="C32" s="58"/>
      <c r="D32"/>
      <c r="E32"/>
    </row>
    <row r="33" spans="1:6" ht="15.75" thickBot="1" x14ac:dyDescent="0.3">
      <c r="A33" s="59" t="s">
        <v>359</v>
      </c>
      <c r="B33" s="61"/>
      <c r="C33" s="58"/>
      <c r="D33"/>
      <c r="E33"/>
    </row>
    <row r="34" spans="1:6" ht="15.75" thickBot="1" x14ac:dyDescent="0.3">
      <c r="A34" s="59" t="s">
        <v>360</v>
      </c>
      <c r="B34" s="61"/>
      <c r="C34" s="58"/>
      <c r="D34"/>
      <c r="E34"/>
    </row>
    <row r="35" spans="1:6" ht="15.75" thickBot="1" x14ac:dyDescent="0.3">
      <c r="A35" s="59" t="s">
        <v>361</v>
      </c>
      <c r="B35" s="61"/>
      <c r="C35" s="58"/>
      <c r="D35"/>
      <c r="E35"/>
    </row>
    <row r="36" spans="1:6" ht="15.75" thickBot="1" x14ac:dyDescent="0.3">
      <c r="A36" s="59" t="s">
        <v>404</v>
      </c>
      <c r="B36" s="671"/>
      <c r="C36" s="58"/>
      <c r="D36"/>
      <c r="E36"/>
      <c r="F36"/>
    </row>
    <row r="37" spans="1:6" ht="15.75" thickBot="1" x14ac:dyDescent="0.3">
      <c r="A37" s="65"/>
      <c r="B37" s="44"/>
      <c r="C37" s="44"/>
      <c r="E37" s="44"/>
      <c r="F37" s="44"/>
    </row>
    <row r="38" spans="1:6" ht="29.25" customHeight="1" thickBot="1" x14ac:dyDescent="0.3">
      <c r="A38" s="1489" t="s">
        <v>403</v>
      </c>
      <c r="B38" s="1490"/>
      <c r="C38" s="58"/>
    </row>
    <row r="39" spans="1:6" ht="15.75" thickBot="1" x14ac:dyDescent="0.3">
      <c r="A39" s="59" t="s">
        <v>353</v>
      </c>
      <c r="B39" s="1186"/>
      <c r="C39" s="58"/>
    </row>
    <row r="40" spans="1:6" ht="15.75" thickBot="1" x14ac:dyDescent="0.3">
      <c r="A40" s="59" t="s">
        <v>418</v>
      </c>
      <c r="B40" s="1186"/>
      <c r="C40" s="58"/>
    </row>
    <row r="41" spans="1:6" ht="15.75" thickBot="1" x14ac:dyDescent="0.3">
      <c r="A41" s="59" t="s">
        <v>419</v>
      </c>
      <c r="B41" s="1186"/>
      <c r="C41" s="58"/>
    </row>
    <row r="42" spans="1:6" ht="15.75" thickBot="1" x14ac:dyDescent="0.3">
      <c r="A42" s="59" t="s">
        <v>354</v>
      </c>
      <c r="B42" s="61"/>
      <c r="C42" s="58"/>
    </row>
    <row r="43" spans="1:6" ht="15.75" thickBot="1" x14ac:dyDescent="0.3">
      <c r="A43" s="59" t="s">
        <v>355</v>
      </c>
      <c r="B43" s="61"/>
      <c r="C43" s="58"/>
    </row>
    <row r="44" spans="1:6" ht="15.75" thickBot="1" x14ac:dyDescent="0.3">
      <c r="A44" s="59" t="s">
        <v>356</v>
      </c>
      <c r="B44" s="61"/>
      <c r="C44" s="58"/>
    </row>
    <row r="45" spans="1:6" ht="15.75" thickBot="1" x14ac:dyDescent="0.3">
      <c r="A45" s="59" t="s">
        <v>357</v>
      </c>
      <c r="B45" s="61"/>
      <c r="C45" s="58"/>
    </row>
    <row r="46" spans="1:6" ht="15.75" thickBot="1" x14ac:dyDescent="0.3">
      <c r="A46" s="59" t="s">
        <v>358</v>
      </c>
      <c r="B46" s="61"/>
      <c r="C46" s="58"/>
    </row>
    <row r="47" spans="1:6" ht="15.75" thickBot="1" x14ac:dyDescent="0.3">
      <c r="A47" s="59" t="s">
        <v>359</v>
      </c>
      <c r="B47" s="61"/>
      <c r="C47" s="58"/>
    </row>
    <row r="48" spans="1:6" ht="15.75" thickBot="1" x14ac:dyDescent="0.3">
      <c r="A48" s="59" t="s">
        <v>360</v>
      </c>
      <c r="B48" s="61"/>
      <c r="C48" s="58"/>
    </row>
    <row r="49" spans="1:11" ht="15.75" thickBot="1" x14ac:dyDescent="0.3">
      <c r="A49" s="59" t="s">
        <v>361</v>
      </c>
      <c r="B49" s="61"/>
      <c r="C49" s="58"/>
    </row>
    <row r="50" spans="1:11" ht="15.75" thickBot="1" x14ac:dyDescent="0.3">
      <c r="A50" s="59" t="s">
        <v>404</v>
      </c>
      <c r="B50" s="671"/>
      <c r="C50" s="58"/>
    </row>
    <row r="51" spans="1:11" ht="15.75" thickBot="1" x14ac:dyDescent="0.3">
      <c r="A51" s="66"/>
      <c r="B51" s="66"/>
      <c r="C51" s="58"/>
      <c r="D51" s="66"/>
      <c r="E51" s="66"/>
      <c r="F51" s="44"/>
    </row>
    <row r="52" spans="1:11" ht="15.75" thickBot="1" x14ac:dyDescent="0.3">
      <c r="A52" s="1368" t="e">
        <v>#N/A</v>
      </c>
      <c r="B52" s="1369"/>
      <c r="C52" s="58"/>
      <c r="D52" s="66"/>
      <c r="E52" s="66"/>
      <c r="F52" s="44"/>
    </row>
    <row r="53" spans="1:11" ht="15.75" thickBot="1" x14ac:dyDescent="0.3">
      <c r="A53" s="59" t="s">
        <v>353</v>
      </c>
      <c r="B53" s="1187">
        <v>0</v>
      </c>
    </row>
    <row r="54" spans="1:11" ht="15.75" thickBot="1" x14ac:dyDescent="0.3">
      <c r="A54" s="59" t="s">
        <v>354</v>
      </c>
      <c r="B54" s="61">
        <v>0</v>
      </c>
      <c r="C54"/>
      <c r="D54"/>
      <c r="E54"/>
      <c r="F54"/>
    </row>
    <row r="55" spans="1:11" ht="15.75" thickBot="1" x14ac:dyDescent="0.3">
      <c r="A55" s="59" t="s">
        <v>355</v>
      </c>
      <c r="B55" s="61">
        <v>0</v>
      </c>
    </row>
    <row r="56" spans="1:11" ht="15.75" thickBot="1" x14ac:dyDescent="0.3">
      <c r="A56" s="59" t="s">
        <v>356</v>
      </c>
      <c r="B56" s="61">
        <v>0</v>
      </c>
      <c r="H56" s="1472"/>
      <c r="I56" s="1472"/>
      <c r="J56" s="1472"/>
      <c r="K56" s="1472"/>
    </row>
    <row r="57" spans="1:11" ht="15" customHeight="1" thickBot="1" x14ac:dyDescent="0.3">
      <c r="A57" s="59" t="s">
        <v>357</v>
      </c>
      <c r="B57" s="61">
        <v>0</v>
      </c>
      <c r="H57" s="1472"/>
      <c r="I57" s="1472"/>
      <c r="J57" s="1472"/>
      <c r="K57" s="1472"/>
    </row>
    <row r="58" spans="1:11" ht="15" customHeight="1" thickBot="1" x14ac:dyDescent="0.3">
      <c r="A58" s="59" t="s">
        <v>358</v>
      </c>
      <c r="B58" s="1188">
        <v>0</v>
      </c>
      <c r="H58" s="1472"/>
      <c r="I58" s="1472"/>
      <c r="J58" s="1472"/>
      <c r="K58" s="1472"/>
    </row>
    <row r="59" spans="1:11" ht="15" customHeight="1" thickBot="1" x14ac:dyDescent="0.3">
      <c r="A59" s="59" t="s">
        <v>359</v>
      </c>
      <c r="B59" s="61">
        <v>0</v>
      </c>
      <c r="H59" s="1472"/>
      <c r="I59" s="1472"/>
      <c r="J59" s="1472"/>
      <c r="K59" s="1472"/>
    </row>
    <row r="60" spans="1:11" ht="15" customHeight="1" thickBot="1" x14ac:dyDescent="0.3">
      <c r="A60" s="59" t="s">
        <v>360</v>
      </c>
      <c r="B60" s="61">
        <v>0</v>
      </c>
      <c r="H60" s="1472"/>
      <c r="I60" s="1472"/>
      <c r="J60" s="1472"/>
      <c r="K60" s="1472"/>
    </row>
    <row r="61" spans="1:11" ht="25.5" customHeight="1" thickBot="1" x14ac:dyDescent="0.3">
      <c r="A61" s="59" t="s">
        <v>361</v>
      </c>
      <c r="B61" s="61">
        <v>0</v>
      </c>
      <c r="H61" s="1472"/>
      <c r="I61" s="1472"/>
      <c r="J61" s="1472"/>
      <c r="K61" s="1472"/>
    </row>
    <row r="62" spans="1:11" ht="15" customHeight="1" thickBot="1" x14ac:dyDescent="0.3">
      <c r="A62"/>
      <c r="B62"/>
      <c r="C62"/>
      <c r="D62"/>
      <c r="E62"/>
      <c r="F62"/>
      <c r="H62" s="1472"/>
      <c r="I62" s="1472"/>
      <c r="J62" s="1472"/>
      <c r="K62" s="1472"/>
    </row>
    <row r="63" spans="1:11" ht="15" customHeight="1" thickBot="1" x14ac:dyDescent="0.3">
      <c r="A63" s="1478" t="s">
        <v>405</v>
      </c>
      <c r="B63" s="1479"/>
      <c r="C63" s="1480"/>
      <c r="D63"/>
      <c r="E63"/>
      <c r="F63"/>
      <c r="H63" s="57"/>
      <c r="I63" s="57"/>
      <c r="J63" s="57"/>
      <c r="K63" s="57"/>
    </row>
    <row r="64" spans="1:11" ht="30.75" customHeight="1" x14ac:dyDescent="0.25">
      <c r="A64" s="1227" t="s">
        <v>406</v>
      </c>
      <c r="B64" s="1481" t="s">
        <v>407</v>
      </c>
      <c r="C64" s="1482"/>
      <c r="D64"/>
      <c r="E64"/>
      <c r="F64"/>
      <c r="H64" s="57"/>
      <c r="I64" s="57"/>
      <c r="J64" s="57"/>
      <c r="K64" s="57"/>
    </row>
    <row r="65" spans="1:11" ht="34.5" customHeight="1" x14ac:dyDescent="0.25">
      <c r="A65" s="1228" t="s">
        <v>408</v>
      </c>
      <c r="B65" s="1481" t="s">
        <v>407</v>
      </c>
      <c r="C65" s="1482"/>
      <c r="D65"/>
      <c r="E65"/>
      <c r="F65"/>
      <c r="H65" s="57"/>
      <c r="I65" s="57"/>
      <c r="J65" s="57"/>
      <c r="K65" s="57"/>
    </row>
    <row r="66" spans="1:11" ht="21.75" customHeight="1" x14ac:dyDescent="0.25">
      <c r="A66" s="1228" t="s">
        <v>409</v>
      </c>
      <c r="B66" s="1481" t="s">
        <v>407</v>
      </c>
      <c r="C66" s="1482"/>
      <c r="D66"/>
      <c r="E66"/>
      <c r="F66"/>
      <c r="H66" s="57"/>
      <c r="I66" s="57"/>
      <c r="J66" s="57"/>
      <c r="K66" s="57"/>
    </row>
    <row r="67" spans="1:11" ht="37.5" customHeight="1" x14ac:dyDescent="0.25">
      <c r="A67" s="1228" t="s">
        <v>410</v>
      </c>
      <c r="B67" s="1481" t="s">
        <v>407</v>
      </c>
      <c r="C67" s="1482"/>
      <c r="H67" s="1472"/>
      <c r="I67" s="1472"/>
      <c r="J67" s="1472"/>
      <c r="K67" s="1472"/>
    </row>
    <row r="68" spans="1:11" ht="33" customHeight="1" thickBot="1" x14ac:dyDescent="0.3">
      <c r="A68" s="1229" t="s">
        <v>411</v>
      </c>
      <c r="B68" s="1473" t="s">
        <v>407</v>
      </c>
      <c r="C68" s="1474"/>
    </row>
    <row r="69" spans="1:11" ht="15" customHeight="1" x14ac:dyDescent="0.25"/>
    <row r="70" spans="1:11" ht="15.75" thickBot="1" x14ac:dyDescent="0.3">
      <c r="A70" s="1162"/>
      <c r="B70"/>
      <c r="C70"/>
    </row>
    <row r="71" spans="1:11" ht="15.75" thickBot="1" x14ac:dyDescent="0.3">
      <c r="A71" s="1475" t="s">
        <v>412</v>
      </c>
      <c r="B71" s="1476"/>
      <c r="C71" s="1476"/>
      <c r="D71" s="1477"/>
      <c r="F71"/>
    </row>
    <row r="72" spans="1:11" ht="51.95" customHeight="1" thickBot="1" x14ac:dyDescent="0.3">
      <c r="A72" s="1469"/>
      <c r="B72" s="1470"/>
      <c r="C72" s="1470"/>
      <c r="D72" s="1471"/>
      <c r="F72"/>
    </row>
  </sheetData>
  <mergeCells count="24">
    <mergeCell ref="A1:D1"/>
    <mergeCell ref="A12:D12"/>
    <mergeCell ref="F12:I12"/>
    <mergeCell ref="A13:D13"/>
    <mergeCell ref="A14:D14"/>
    <mergeCell ref="A24:B24"/>
    <mergeCell ref="A38:B38"/>
    <mergeCell ref="A23:D23"/>
    <mergeCell ref="H56:K56"/>
    <mergeCell ref="H57:K57"/>
    <mergeCell ref="H58:K58"/>
    <mergeCell ref="H59:K59"/>
    <mergeCell ref="H60:K60"/>
    <mergeCell ref="A71:D71"/>
    <mergeCell ref="A72:D72"/>
    <mergeCell ref="H61:K61"/>
    <mergeCell ref="H62:K62"/>
    <mergeCell ref="H67:K67"/>
    <mergeCell ref="A63:C63"/>
    <mergeCell ref="B64:C64"/>
    <mergeCell ref="B65:C65"/>
    <mergeCell ref="B66:C66"/>
    <mergeCell ref="B67:C67"/>
    <mergeCell ref="B68:C68"/>
  </mergeCells>
  <conditionalFormatting sqref="A74:C74">
    <cfRule type="expression" dxfId="2" priority="1">
      <formula>$A$42=0</formula>
    </cfRule>
  </conditionalFormatting>
  <pageMargins left="0.7" right="0.7" top="0.75" bottom="0.75" header="0.3" footer="0.3"/>
  <pageSetup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21"/>
  <sheetViews>
    <sheetView workbookViewId="0">
      <selection activeCell="B4" sqref="B4:D4"/>
    </sheetView>
  </sheetViews>
  <sheetFormatPr defaultColWidth="9.140625" defaultRowHeight="15" customHeight="1" x14ac:dyDescent="0.25"/>
  <cols>
    <col min="1" max="1" width="2.7109375" style="848" customWidth="1"/>
    <col min="2" max="2" width="8.140625" style="848" customWidth="1"/>
    <col min="3" max="3" width="3.140625" style="848" customWidth="1"/>
    <col min="4" max="4" width="116.5703125" style="849" customWidth="1"/>
    <col min="5" max="5" width="9.140625" style="848"/>
    <col min="6" max="6" width="9.140625" style="848" customWidth="1"/>
    <col min="7" max="16384" width="9.140625" style="848"/>
  </cols>
  <sheetData>
    <row r="1" spans="2:4" ht="18.75" x14ac:dyDescent="0.25">
      <c r="B1" s="1493" t="s">
        <v>420</v>
      </c>
      <c r="C1" s="1493"/>
      <c r="D1" s="1493"/>
    </row>
    <row r="2" spans="2:4" ht="18.75" x14ac:dyDescent="0.25">
      <c r="B2" s="1494" t="s">
        <v>421</v>
      </c>
      <c r="C2" s="1494"/>
      <c r="D2" s="1494"/>
    </row>
    <row r="3" spans="2:4" x14ac:dyDescent="0.25">
      <c r="B3" s="1497" t="s">
        <v>1880</v>
      </c>
      <c r="C3" s="1497"/>
      <c r="D3" s="1497"/>
    </row>
    <row r="4" spans="2:4" ht="15" customHeight="1" x14ac:dyDescent="0.25">
      <c r="B4" s="1492" t="s">
        <v>422</v>
      </c>
      <c r="C4" s="1492"/>
      <c r="D4" s="1492"/>
    </row>
    <row r="5" spans="2:4" ht="29.25" customHeight="1" x14ac:dyDescent="0.25">
      <c r="B5" s="1492" t="s">
        <v>423</v>
      </c>
      <c r="C5" s="1492"/>
      <c r="D5" s="1492"/>
    </row>
    <row r="6" spans="2:4" x14ac:dyDescent="0.25">
      <c r="B6" s="1495" t="s">
        <v>424</v>
      </c>
      <c r="C6" s="1495"/>
      <c r="D6" s="1495"/>
    </row>
    <row r="7" spans="2:4" ht="23.25" customHeight="1" x14ac:dyDescent="0.25">
      <c r="B7" s="1496" t="s">
        <v>425</v>
      </c>
      <c r="C7" s="1496"/>
      <c r="D7" s="1496"/>
    </row>
    <row r="8" spans="2:4" ht="17.25" customHeight="1" x14ac:dyDescent="0.25">
      <c r="B8" s="1492" t="s">
        <v>426</v>
      </c>
      <c r="C8" s="1492"/>
      <c r="D8" s="1492"/>
    </row>
    <row r="10" spans="2:4" s="850" customFormat="1" x14ac:dyDescent="0.25">
      <c r="B10" s="913" t="s">
        <v>427</v>
      </c>
      <c r="C10" s="913" t="s">
        <v>428</v>
      </c>
      <c r="D10" s="921"/>
    </row>
    <row r="11" spans="2:4" s="850" customFormat="1" ht="79.5" customHeight="1" x14ac:dyDescent="0.25">
      <c r="B11" s="913"/>
      <c r="C11" s="913"/>
      <c r="D11" s="914" t="s">
        <v>429</v>
      </c>
    </row>
    <row r="12" spans="2:4" s="850" customFormat="1" x14ac:dyDescent="0.25">
      <c r="B12" s="913" t="s">
        <v>430</v>
      </c>
      <c r="C12" s="913" t="s">
        <v>431</v>
      </c>
      <c r="D12" s="914"/>
    </row>
    <row r="13" spans="2:4" s="850" customFormat="1" ht="106.5" customHeight="1" x14ac:dyDescent="0.25">
      <c r="B13" s="913"/>
      <c r="C13" s="913"/>
      <c r="D13" s="914" t="s">
        <v>432</v>
      </c>
    </row>
    <row r="14" spans="2:4" s="850" customFormat="1" x14ac:dyDescent="0.25">
      <c r="B14" s="913" t="s">
        <v>433</v>
      </c>
      <c r="C14" s="913" t="s">
        <v>434</v>
      </c>
      <c r="D14" s="914"/>
    </row>
    <row r="15" spans="2:4" s="850" customFormat="1" ht="61.5" customHeight="1" x14ac:dyDescent="0.25">
      <c r="B15" s="913"/>
      <c r="C15" s="913"/>
      <c r="D15" s="914" t="s">
        <v>435</v>
      </c>
    </row>
    <row r="16" spans="2:4" s="850" customFormat="1" x14ac:dyDescent="0.25">
      <c r="B16" s="913" t="s">
        <v>436</v>
      </c>
      <c r="C16" s="913" t="s">
        <v>437</v>
      </c>
      <c r="D16" s="914"/>
    </row>
    <row r="17" spans="2:4" s="850" customFormat="1" ht="45" x14ac:dyDescent="0.25">
      <c r="B17" s="913"/>
      <c r="C17" s="913"/>
      <c r="D17" s="914" t="s">
        <v>438</v>
      </c>
    </row>
    <row r="18" spans="2:4" s="850" customFormat="1" x14ac:dyDescent="0.25">
      <c r="B18" s="913" t="s">
        <v>439</v>
      </c>
      <c r="C18" s="913" t="s">
        <v>440</v>
      </c>
      <c r="D18" s="914"/>
    </row>
    <row r="19" spans="2:4" ht="30" x14ac:dyDescent="0.25">
      <c r="B19" s="922"/>
      <c r="C19" s="922"/>
      <c r="D19" s="914" t="s">
        <v>441</v>
      </c>
    </row>
    <row r="20" spans="2:4" x14ac:dyDescent="0.25">
      <c r="D20" s="1371"/>
    </row>
    <row r="21" spans="2:4" x14ac:dyDescent="0.25">
      <c r="B21" s="850"/>
      <c r="D21" s="1371"/>
    </row>
  </sheetData>
  <sheetProtection algorithmName="SHA-512" hashValue="rQW9WqeqfW0doq4O28tkc/Ln1tY5grDOkPBHyMAYku6P6RN6/6RquKdFXM3Hlc0Zcv88gwIyD8bD9p21ToR7Zw==" saltValue="Kp+uGnehAPqgy6tjTz6afg==" spinCount="100000" sheet="1" objects="1" scenarios="1" formatCells="0" formatColumns="0" formatRows="0" selectLockedCells="1"/>
  <mergeCells count="8">
    <mergeCell ref="B4:D4"/>
    <mergeCell ref="B5:D5"/>
    <mergeCell ref="B8:D8"/>
    <mergeCell ref="B1:D1"/>
    <mergeCell ref="B2:D2"/>
    <mergeCell ref="B6:D6"/>
    <mergeCell ref="B7:D7"/>
    <mergeCell ref="B3:D3"/>
  </mergeCells>
  <pageMargins left="0.25" right="0.25"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defaultRowHeight="15" x14ac:dyDescent="0.25"/>
  <sheetData>
    <row r="1" spans="1:1" x14ac:dyDescent="0.25">
      <c r="A1" t="s">
        <v>442</v>
      </c>
    </row>
    <row r="2" spans="1:1" x14ac:dyDescent="0.25">
      <c r="A2" t="s">
        <v>443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166"/>
  <sheetViews>
    <sheetView topLeftCell="A2" workbookViewId="0">
      <selection sqref="A1:J1"/>
    </sheetView>
  </sheetViews>
  <sheetFormatPr defaultColWidth="9.140625" defaultRowHeight="15" x14ac:dyDescent="0.25"/>
  <cols>
    <col min="1" max="1" width="22.140625" customWidth="1"/>
    <col min="2" max="2" width="13.140625" customWidth="1"/>
    <col min="3" max="3" width="7.5703125" customWidth="1"/>
    <col min="4" max="4" width="26.85546875" customWidth="1"/>
    <col min="5" max="5" width="15.5703125" customWidth="1"/>
    <col min="6" max="6" width="14" bestFit="1" customWidth="1"/>
    <col min="7" max="7" width="13.42578125" customWidth="1"/>
    <col min="8" max="8" width="13.140625" customWidth="1"/>
    <col min="9" max="9" width="10.85546875" style="425" bestFit="1" customWidth="1"/>
    <col min="10" max="10" width="12.85546875" style="425" bestFit="1" customWidth="1"/>
    <col min="11" max="11" width="12.5703125" style="425" bestFit="1" customWidth="1"/>
    <col min="12" max="12" width="38.85546875" style="100" customWidth="1"/>
    <col min="13" max="13" width="12.140625" style="100" hidden="1" customWidth="1"/>
    <col min="14" max="15" width="13" style="100" hidden="1" customWidth="1"/>
    <col min="16" max="16" width="9.140625" style="425" hidden="1" customWidth="1"/>
    <col min="17" max="17" width="10.140625" style="425" hidden="1" customWidth="1"/>
    <col min="18" max="18" width="8.85546875" style="425" hidden="1" customWidth="1"/>
    <col min="19" max="21" width="10.85546875" style="425" hidden="1" customWidth="1"/>
    <col min="22" max="22" width="16.140625" hidden="1" customWidth="1"/>
    <col min="23" max="23" width="14.5703125" hidden="1" customWidth="1"/>
    <col min="24" max="24" width="17.85546875" hidden="1" customWidth="1"/>
    <col min="25" max="25" width="33.140625" hidden="1" customWidth="1"/>
    <col min="26" max="26" width="15.85546875" customWidth="1"/>
    <col min="27" max="27" width="15.42578125" customWidth="1"/>
    <col min="28" max="28" width="15.140625" customWidth="1"/>
    <col min="29" max="32" width="9.140625" customWidth="1"/>
  </cols>
  <sheetData>
    <row r="1" spans="1:25" hidden="1" x14ac:dyDescent="0.25">
      <c r="A1" s="1498" t="s">
        <v>444</v>
      </c>
      <c r="B1" s="1498"/>
      <c r="C1" s="1498"/>
      <c r="D1" s="1498"/>
      <c r="E1" s="1498"/>
      <c r="F1" s="1498"/>
      <c r="G1" s="1498"/>
      <c r="H1" s="1498"/>
      <c r="I1" s="1498"/>
      <c r="J1" s="1498"/>
      <c r="K1" s="1381"/>
    </row>
    <row r="2" spans="1:25" ht="15.75" thickBot="1" x14ac:dyDescent="0.3">
      <c r="A2" s="1498" t="s">
        <v>445</v>
      </c>
      <c r="B2" s="1498"/>
      <c r="C2" s="1498"/>
      <c r="D2" s="1498"/>
      <c r="E2" s="1498"/>
      <c r="F2" s="1498"/>
      <c r="G2" s="1498"/>
      <c r="H2" s="1498"/>
      <c r="I2" s="1498"/>
      <c r="J2" s="1498"/>
      <c r="K2" s="1381"/>
    </row>
    <row r="3" spans="1:25" hidden="1" x14ac:dyDescent="0.25">
      <c r="A3" s="1498" t="s">
        <v>446</v>
      </c>
      <c r="B3" s="1498"/>
      <c r="C3" s="1498"/>
      <c r="D3" s="1498"/>
      <c r="E3" s="1498"/>
      <c r="F3" s="1498"/>
      <c r="G3" s="1498"/>
      <c r="H3" s="1498"/>
      <c r="I3" s="1498"/>
      <c r="J3" s="1498"/>
      <c r="K3" s="1381"/>
    </row>
    <row r="4" spans="1:25" ht="69" hidden="1" customHeight="1" thickBot="1" x14ac:dyDescent="0.3">
      <c r="A4" s="1499" t="s">
        <v>447</v>
      </c>
      <c r="B4" s="1499"/>
      <c r="C4" s="1499"/>
      <c r="D4" s="1499"/>
      <c r="E4" s="1499"/>
      <c r="F4" s="1499"/>
      <c r="G4" s="1499"/>
      <c r="H4" s="1499"/>
      <c r="I4" s="1499"/>
      <c r="J4" s="1499"/>
      <c r="K4" s="1381"/>
    </row>
    <row r="5" spans="1:25" ht="36.75" hidden="1" customHeight="1" thickBot="1" x14ac:dyDescent="0.3">
      <c r="A5" s="1500" t="s">
        <v>448</v>
      </c>
      <c r="B5" s="1500"/>
      <c r="C5" s="1500"/>
      <c r="D5" s="1500"/>
      <c r="E5" s="1500"/>
      <c r="F5" s="1500"/>
      <c r="G5" s="1500"/>
      <c r="H5" s="1500"/>
      <c r="I5" s="1500"/>
      <c r="J5" s="1500"/>
      <c r="K5" s="428"/>
      <c r="M5" s="425"/>
      <c r="N5" s="797" t="s">
        <v>449</v>
      </c>
      <c r="O5" s="798" t="s">
        <v>449</v>
      </c>
      <c r="P5" s="799" t="s">
        <v>450</v>
      </c>
    </row>
    <row r="6" spans="1:25" ht="15.75" thickBot="1" x14ac:dyDescent="0.3">
      <c r="A6" s="1501" t="s">
        <v>451</v>
      </c>
      <c r="B6" s="1502"/>
      <c r="C6" s="1502"/>
      <c r="D6" s="1503"/>
      <c r="E6" s="1504" t="str">
        <f>'Grantee Project Data'!C7</f>
        <v>[Name of Applicant]</v>
      </c>
      <c r="F6" s="1504"/>
      <c r="G6" s="1504"/>
      <c r="H6" s="1504"/>
      <c r="I6" s="1504"/>
      <c r="J6" s="1505"/>
      <c r="K6"/>
      <c r="L6" s="687"/>
      <c r="N6" s="453">
        <f>'Project Coding'!B21</f>
        <v>0</v>
      </c>
      <c r="O6" s="453">
        <f>'Project Coding'!B4</f>
        <v>0</v>
      </c>
      <c r="P6" s="425" t="e">
        <f>N6:O6</f>
        <v>#VALUE!</v>
      </c>
      <c r="V6" s="1509" t="s">
        <v>452</v>
      </c>
      <c r="W6" s="1510"/>
      <c r="X6" s="1510"/>
      <c r="Y6" s="1510"/>
    </row>
    <row r="7" spans="1:25" ht="15.75" customHeight="1" thickBot="1" x14ac:dyDescent="0.3">
      <c r="A7" s="1511" t="s">
        <v>453</v>
      </c>
      <c r="B7" s="1512"/>
      <c r="C7" s="1512"/>
      <c r="D7" s="1513"/>
      <c r="E7" s="1514" t="str">
        <f>'Grantee Project Data'!C30</f>
        <v>[Title or Name of Project]</v>
      </c>
      <c r="F7" s="1514"/>
      <c r="G7" s="1514"/>
      <c r="H7" s="1514"/>
      <c r="I7" s="1514"/>
      <c r="J7" s="1515"/>
      <c r="K7"/>
      <c r="M7" s="687" t="s">
        <v>454</v>
      </c>
      <c r="N7" s="688" t="e">
        <f>#REF!/R7</f>
        <v>#REF!</v>
      </c>
      <c r="O7" s="688" t="e">
        <f>Q7/R7</f>
        <v>#DIV/0!</v>
      </c>
      <c r="P7" s="835" t="e">
        <f>N7:O7</f>
        <v>#VALUE!</v>
      </c>
      <c r="V7" s="429" t="s">
        <v>455</v>
      </c>
      <c r="W7" s="430" t="s">
        <v>456</v>
      </c>
      <c r="X7" s="431" t="s">
        <v>457</v>
      </c>
      <c r="Y7" s="432" t="s">
        <v>458</v>
      </c>
    </row>
    <row r="8" spans="1:25" ht="15.75" thickBot="1" x14ac:dyDescent="0.3">
      <c r="A8" s="433"/>
      <c r="B8" s="433"/>
      <c r="C8" s="100"/>
      <c r="D8" s="100"/>
      <c r="E8" s="100"/>
      <c r="F8" s="100"/>
      <c r="G8" s="100"/>
      <c r="H8" s="100"/>
      <c r="I8" s="434"/>
      <c r="J8" s="434"/>
      <c r="K8" s="434"/>
      <c r="V8" s="435" t="s">
        <v>459</v>
      </c>
      <c r="W8" s="730">
        <f>SUM(X8,Y8)</f>
        <v>0</v>
      </c>
      <c r="X8" s="731">
        <f>S22</f>
        <v>0</v>
      </c>
      <c r="Y8" s="731">
        <f>T22</f>
        <v>0</v>
      </c>
    </row>
    <row r="9" spans="1:25" ht="92.25" customHeight="1" thickBot="1" x14ac:dyDescent="0.3">
      <c r="A9" s="1516" t="s">
        <v>460</v>
      </c>
      <c r="B9" s="1517"/>
      <c r="C9" s="1517"/>
      <c r="D9" s="1517"/>
      <c r="E9" s="1517"/>
      <c r="F9" s="1517"/>
      <c r="G9" s="1517"/>
      <c r="H9" s="1517"/>
      <c r="I9" s="1517"/>
      <c r="J9" s="1518"/>
      <c r="K9" s="436"/>
      <c r="M9" s="1519" t="s">
        <v>461</v>
      </c>
      <c r="N9" s="1520"/>
      <c r="O9" s="1520"/>
      <c r="P9" s="1520"/>
      <c r="Q9" s="1521"/>
      <c r="R9" s="1521"/>
      <c r="S9" s="1521"/>
      <c r="T9" s="1522"/>
      <c r="U9"/>
      <c r="V9" s="437" t="s">
        <v>462</v>
      </c>
      <c r="W9" s="728">
        <f t="shared" ref="W9:W21" si="0">SUM(X9,Y9)</f>
        <v>0</v>
      </c>
      <c r="X9" s="729">
        <f>S38</f>
        <v>0</v>
      </c>
      <c r="Y9" s="729">
        <f>T38</f>
        <v>0</v>
      </c>
    </row>
    <row r="10" spans="1:25" ht="30.75" thickBot="1" x14ac:dyDescent="0.3">
      <c r="A10" s="1523" t="s">
        <v>463</v>
      </c>
      <c r="B10" s="1524"/>
      <c r="C10" s="1524"/>
      <c r="D10" s="1525" t="s">
        <v>464</v>
      </c>
      <c r="E10" s="1526"/>
      <c r="F10" s="438" t="s">
        <v>465</v>
      </c>
      <c r="G10" s="439" t="s">
        <v>466</v>
      </c>
      <c r="H10" s="1380" t="s">
        <v>467</v>
      </c>
      <c r="I10" s="440" t="s">
        <v>468</v>
      </c>
      <c r="J10" s="440" t="s">
        <v>458</v>
      </c>
      <c r="K10" s="441" t="s">
        <v>469</v>
      </c>
      <c r="L10" s="800" t="s">
        <v>470</v>
      </c>
      <c r="M10" s="803" t="s">
        <v>471</v>
      </c>
      <c r="N10" s="442" t="s">
        <v>472</v>
      </c>
      <c r="O10" s="442" t="s">
        <v>473</v>
      </c>
      <c r="P10" s="442" t="s">
        <v>474</v>
      </c>
      <c r="Q10" s="443" t="s">
        <v>475</v>
      </c>
      <c r="R10" s="443" t="s">
        <v>476</v>
      </c>
      <c r="S10" s="444" t="s">
        <v>477</v>
      </c>
      <c r="T10" s="445" t="s">
        <v>478</v>
      </c>
      <c r="U10" s="537"/>
      <c r="V10" s="437" t="s">
        <v>479</v>
      </c>
      <c r="W10" s="728">
        <f t="shared" si="0"/>
        <v>0</v>
      </c>
      <c r="X10" s="729">
        <f>S59</f>
        <v>0</v>
      </c>
      <c r="Y10" s="729">
        <f>T59</f>
        <v>0</v>
      </c>
    </row>
    <row r="11" spans="1:25" s="390" customFormat="1" ht="12.75" customHeight="1" x14ac:dyDescent="0.2">
      <c r="A11" s="1506" t="s">
        <v>480</v>
      </c>
      <c r="B11" s="1506"/>
      <c r="C11" s="1506"/>
      <c r="D11" s="1507" t="s">
        <v>481</v>
      </c>
      <c r="E11" s="1508"/>
      <c r="F11" s="1377" t="s">
        <v>482</v>
      </c>
      <c r="G11" s="1377" t="s">
        <v>483</v>
      </c>
      <c r="H11" s="740" t="s">
        <v>484</v>
      </c>
      <c r="I11" s="629">
        <v>0</v>
      </c>
      <c r="J11" s="629">
        <v>0</v>
      </c>
      <c r="K11" s="548">
        <f>J11+I11</f>
        <v>0</v>
      </c>
      <c r="L11" s="801" t="s">
        <v>485</v>
      </c>
      <c r="M11" s="550"/>
      <c r="N11" s="551"/>
      <c r="O11" s="551"/>
      <c r="P11" s="551"/>
      <c r="Q11" s="551"/>
      <c r="R11" s="552"/>
      <c r="S11" s="553">
        <f t="shared" ref="S11:S21" si="1">I11+SUM(M11,O11,Q11)</f>
        <v>0</v>
      </c>
      <c r="T11" s="554">
        <f t="shared" ref="T11:T21" si="2">J11+SUM(N11,P11,R11)</f>
        <v>0</v>
      </c>
      <c r="U11" s="555"/>
      <c r="V11" s="775" t="s">
        <v>486</v>
      </c>
      <c r="W11" s="726">
        <f t="shared" si="0"/>
        <v>0</v>
      </c>
      <c r="X11" s="727">
        <f>S73</f>
        <v>0</v>
      </c>
      <c r="Y11" s="727">
        <f>T73</f>
        <v>0</v>
      </c>
    </row>
    <row r="12" spans="1:25" s="390" customFormat="1" ht="12.75" customHeight="1" x14ac:dyDescent="0.2">
      <c r="A12" s="1506" t="s">
        <v>480</v>
      </c>
      <c r="B12" s="1506"/>
      <c r="C12" s="1506"/>
      <c r="D12" s="1507" t="s">
        <v>481</v>
      </c>
      <c r="E12" s="1508"/>
      <c r="F12" s="1377" t="s">
        <v>482</v>
      </c>
      <c r="G12" s="1377" t="s">
        <v>483</v>
      </c>
      <c r="H12" s="556" t="s">
        <v>484</v>
      </c>
      <c r="I12" s="629">
        <v>0</v>
      </c>
      <c r="J12" s="629">
        <v>0</v>
      </c>
      <c r="K12" s="559">
        <f t="shared" ref="K12:K21" si="3">J12+I12</f>
        <v>0</v>
      </c>
      <c r="L12" s="761" t="s">
        <v>485</v>
      </c>
      <c r="M12" s="561"/>
      <c r="N12" s="562"/>
      <c r="O12" s="562"/>
      <c r="P12" s="562"/>
      <c r="Q12" s="562"/>
      <c r="R12" s="563"/>
      <c r="S12" s="564">
        <f t="shared" si="1"/>
        <v>0</v>
      </c>
      <c r="T12" s="565">
        <f t="shared" si="2"/>
        <v>0</v>
      </c>
      <c r="U12" s="555"/>
      <c r="V12" s="776" t="s">
        <v>487</v>
      </c>
      <c r="W12" s="728">
        <f t="shared" si="0"/>
        <v>0</v>
      </c>
      <c r="X12" s="729">
        <f>S87</f>
        <v>0</v>
      </c>
      <c r="Y12" s="729">
        <f>T87</f>
        <v>0</v>
      </c>
    </row>
    <row r="13" spans="1:25" s="390" customFormat="1" ht="12.75" customHeight="1" x14ac:dyDescent="0.2">
      <c r="A13" s="1506" t="s">
        <v>480</v>
      </c>
      <c r="B13" s="1506"/>
      <c r="C13" s="1506"/>
      <c r="D13" s="1507" t="s">
        <v>481</v>
      </c>
      <c r="E13" s="1508"/>
      <c r="F13" s="1377" t="s">
        <v>482</v>
      </c>
      <c r="G13" s="1377" t="s">
        <v>483</v>
      </c>
      <c r="H13" s="556" t="s">
        <v>484</v>
      </c>
      <c r="I13" s="629">
        <v>0</v>
      </c>
      <c r="J13" s="629">
        <v>0</v>
      </c>
      <c r="K13" s="559">
        <f t="shared" si="3"/>
        <v>0</v>
      </c>
      <c r="L13" s="761" t="s">
        <v>485</v>
      </c>
      <c r="M13" s="561"/>
      <c r="N13" s="562"/>
      <c r="O13" s="562"/>
      <c r="P13" s="562"/>
      <c r="Q13" s="562"/>
      <c r="R13" s="563"/>
      <c r="S13" s="564">
        <f t="shared" si="1"/>
        <v>0</v>
      </c>
      <c r="T13" s="565">
        <f t="shared" si="2"/>
        <v>0</v>
      </c>
      <c r="U13" s="555"/>
      <c r="V13" s="776" t="s">
        <v>488</v>
      </c>
      <c r="W13" s="728">
        <f t="shared" si="0"/>
        <v>0</v>
      </c>
      <c r="X13" s="729">
        <f>S138</f>
        <v>0</v>
      </c>
      <c r="Y13" s="729">
        <f>T138</f>
        <v>0</v>
      </c>
    </row>
    <row r="14" spans="1:25" s="390" customFormat="1" ht="12.75" customHeight="1" x14ac:dyDescent="0.2">
      <c r="A14" s="1506" t="s">
        <v>480</v>
      </c>
      <c r="B14" s="1506"/>
      <c r="C14" s="1506"/>
      <c r="D14" s="1507" t="s">
        <v>481</v>
      </c>
      <c r="E14" s="1508"/>
      <c r="F14" s="1377" t="s">
        <v>482</v>
      </c>
      <c r="G14" s="1377" t="s">
        <v>483</v>
      </c>
      <c r="H14" s="556" t="s">
        <v>484</v>
      </c>
      <c r="I14" s="629">
        <v>0</v>
      </c>
      <c r="J14" s="723">
        <v>0</v>
      </c>
      <c r="K14" s="559">
        <f t="shared" si="3"/>
        <v>0</v>
      </c>
      <c r="L14" s="761" t="s">
        <v>485</v>
      </c>
      <c r="M14" s="561"/>
      <c r="N14" s="562"/>
      <c r="O14" s="562"/>
      <c r="P14" s="562"/>
      <c r="Q14" s="562"/>
      <c r="R14" s="563"/>
      <c r="S14" s="564">
        <f t="shared" si="1"/>
        <v>0</v>
      </c>
      <c r="T14" s="565">
        <f t="shared" si="2"/>
        <v>0</v>
      </c>
      <c r="U14" s="555"/>
      <c r="V14" s="777" t="s">
        <v>489</v>
      </c>
      <c r="W14" s="728">
        <f t="shared" si="0"/>
        <v>0</v>
      </c>
      <c r="X14" s="729">
        <f>SUMIF(A93:A112,"Agricultural",($S$93:$S$112))</f>
        <v>0</v>
      </c>
      <c r="Y14" s="729">
        <f>SUMIF(A93:A112,"Agricultural",($T$93:$T$112))</f>
        <v>0</v>
      </c>
    </row>
    <row r="15" spans="1:25" s="390" customFormat="1" ht="12.75" customHeight="1" x14ac:dyDescent="0.2">
      <c r="A15" s="1506" t="s">
        <v>480</v>
      </c>
      <c r="B15" s="1506"/>
      <c r="C15" s="1506"/>
      <c r="D15" s="1507" t="s">
        <v>481</v>
      </c>
      <c r="E15" s="1508"/>
      <c r="F15" s="1377" t="s">
        <v>482</v>
      </c>
      <c r="G15" s="1377" t="s">
        <v>483</v>
      </c>
      <c r="H15" s="556" t="s">
        <v>484</v>
      </c>
      <c r="I15" s="629">
        <v>0</v>
      </c>
      <c r="J15" s="723">
        <v>0</v>
      </c>
      <c r="K15" s="559">
        <f t="shared" si="3"/>
        <v>0</v>
      </c>
      <c r="L15" s="761" t="s">
        <v>485</v>
      </c>
      <c r="M15" s="561"/>
      <c r="N15" s="562"/>
      <c r="O15" s="562"/>
      <c r="P15" s="562"/>
      <c r="Q15" s="562"/>
      <c r="R15" s="563"/>
      <c r="S15" s="564">
        <f t="shared" si="1"/>
        <v>0</v>
      </c>
      <c r="T15" s="565">
        <f t="shared" si="2"/>
        <v>0</v>
      </c>
      <c r="U15" s="555"/>
      <c r="V15" s="777" t="s">
        <v>490</v>
      </c>
      <c r="W15" s="728">
        <f t="shared" si="0"/>
        <v>0</v>
      </c>
      <c r="X15" s="729">
        <f>SUMIF(H91:H91,"Resource_Extraction",($S$93:$S$112))</f>
        <v>0</v>
      </c>
      <c r="Y15" s="729">
        <f>SUMIF(H91:H91,"Resource_Extraction",($T$93:$T$112))</f>
        <v>0</v>
      </c>
    </row>
    <row r="16" spans="1:25" s="390" customFormat="1" ht="12.75" customHeight="1" x14ac:dyDescent="0.2">
      <c r="A16" s="1506" t="s">
        <v>480</v>
      </c>
      <c r="B16" s="1506"/>
      <c r="C16" s="1506"/>
      <c r="D16" s="1507" t="s">
        <v>481</v>
      </c>
      <c r="E16" s="1508"/>
      <c r="F16" s="1377" t="s">
        <v>482</v>
      </c>
      <c r="G16" s="1377" t="s">
        <v>483</v>
      </c>
      <c r="H16" s="556" t="s">
        <v>484</v>
      </c>
      <c r="I16" s="629">
        <v>0</v>
      </c>
      <c r="J16" s="723">
        <v>0</v>
      </c>
      <c r="K16" s="559">
        <f t="shared" si="3"/>
        <v>0</v>
      </c>
      <c r="L16" s="761" t="s">
        <v>485</v>
      </c>
      <c r="M16" s="561"/>
      <c r="N16" s="562"/>
      <c r="O16" s="562"/>
      <c r="P16" s="562"/>
      <c r="Q16" s="562"/>
      <c r="R16" s="563"/>
      <c r="S16" s="564">
        <f t="shared" si="1"/>
        <v>0</v>
      </c>
      <c r="T16" s="565">
        <f t="shared" si="2"/>
        <v>0</v>
      </c>
      <c r="U16" s="555"/>
      <c r="V16" s="777" t="s">
        <v>491</v>
      </c>
      <c r="W16" s="728">
        <f t="shared" ca="1" si="0"/>
        <v>0</v>
      </c>
      <c r="X16" s="729">
        <f>SUMIF(A93:A112,"Pet_Waste",($S$93:$S$112))</f>
        <v>0</v>
      </c>
      <c r="Y16" s="729">
        <f ca="1">SUMIF(A93:A1112,"Pet_Waste",($T$93:$T$112))</f>
        <v>0</v>
      </c>
    </row>
    <row r="17" spans="1:28" s="390" customFormat="1" ht="12.75" customHeight="1" x14ac:dyDescent="0.2">
      <c r="A17" s="1506" t="s">
        <v>480</v>
      </c>
      <c r="B17" s="1506"/>
      <c r="C17" s="1506"/>
      <c r="D17" s="1507" t="s">
        <v>481</v>
      </c>
      <c r="E17" s="1508"/>
      <c r="F17" s="1377" t="s">
        <v>482</v>
      </c>
      <c r="G17" s="1377" t="s">
        <v>483</v>
      </c>
      <c r="H17" s="556" t="s">
        <v>484</v>
      </c>
      <c r="I17" s="629">
        <v>0</v>
      </c>
      <c r="J17" s="723">
        <v>0</v>
      </c>
      <c r="K17" s="559">
        <f t="shared" si="3"/>
        <v>0</v>
      </c>
      <c r="L17" s="761" t="s">
        <v>485</v>
      </c>
      <c r="M17" s="561"/>
      <c r="N17" s="562"/>
      <c r="O17" s="562"/>
      <c r="P17" s="562"/>
      <c r="Q17" s="562"/>
      <c r="R17" s="563"/>
      <c r="S17" s="564">
        <f t="shared" si="1"/>
        <v>0</v>
      </c>
      <c r="T17" s="565">
        <f t="shared" si="2"/>
        <v>0</v>
      </c>
      <c r="U17" s="555"/>
      <c r="V17" s="450" t="s">
        <v>492</v>
      </c>
      <c r="W17" s="728">
        <f t="shared" si="0"/>
        <v>0</v>
      </c>
      <c r="X17" s="729">
        <f>SUMIF(A93:A112,"Septic",$S$93:$S$112)</f>
        <v>0</v>
      </c>
      <c r="Y17" s="729">
        <f>SUMIF(A93:A112,"Septic",($T$93:$T$112))</f>
        <v>0</v>
      </c>
    </row>
    <row r="18" spans="1:28" s="390" customFormat="1" ht="12.75" customHeight="1" x14ac:dyDescent="0.2">
      <c r="A18" s="1506" t="s">
        <v>480</v>
      </c>
      <c r="B18" s="1506"/>
      <c r="C18" s="1506"/>
      <c r="D18" s="1507" t="s">
        <v>481</v>
      </c>
      <c r="E18" s="1508"/>
      <c r="F18" s="1377" t="s">
        <v>482</v>
      </c>
      <c r="G18" s="1377" t="s">
        <v>483</v>
      </c>
      <c r="H18" s="556" t="s">
        <v>484</v>
      </c>
      <c r="I18" s="629">
        <v>0</v>
      </c>
      <c r="J18" s="723">
        <v>0</v>
      </c>
      <c r="K18" s="559">
        <f t="shared" si="3"/>
        <v>0</v>
      </c>
      <c r="L18" s="761" t="s">
        <v>485</v>
      </c>
      <c r="M18" s="561"/>
      <c r="N18" s="562"/>
      <c r="O18" s="562"/>
      <c r="P18" s="562"/>
      <c r="Q18" s="562"/>
      <c r="R18" s="563"/>
      <c r="S18" s="564">
        <f t="shared" si="1"/>
        <v>0</v>
      </c>
      <c r="T18" s="565">
        <f t="shared" si="2"/>
        <v>0</v>
      </c>
      <c r="U18" s="555"/>
      <c r="V18" s="451" t="s">
        <v>493</v>
      </c>
      <c r="W18" s="732">
        <f t="shared" si="0"/>
        <v>0</v>
      </c>
      <c r="X18" s="733">
        <f>SUMIF(A93:A112,"Urban",($S$93:$S$112))</f>
        <v>0</v>
      </c>
      <c r="Y18" s="733">
        <f>SUMIF(A93:A112,"Urban",($T$93:$T$112))</f>
        <v>0</v>
      </c>
    </row>
    <row r="19" spans="1:28" s="390" customFormat="1" ht="12.75" customHeight="1" thickBot="1" x14ac:dyDescent="0.25">
      <c r="A19" s="1506" t="s">
        <v>480</v>
      </c>
      <c r="B19" s="1506"/>
      <c r="C19" s="1506"/>
      <c r="D19" s="1507" t="s">
        <v>481</v>
      </c>
      <c r="E19" s="1508"/>
      <c r="F19" s="1377" t="s">
        <v>482</v>
      </c>
      <c r="G19" s="1377" t="s">
        <v>483</v>
      </c>
      <c r="H19" s="556" t="s">
        <v>484</v>
      </c>
      <c r="I19" s="629">
        <v>0</v>
      </c>
      <c r="J19" s="723">
        <v>0</v>
      </c>
      <c r="K19" s="559">
        <f t="shared" si="3"/>
        <v>0</v>
      </c>
      <c r="L19" s="761" t="s">
        <v>485</v>
      </c>
      <c r="M19" s="561"/>
      <c r="N19" s="562"/>
      <c r="O19" s="562"/>
      <c r="P19" s="562"/>
      <c r="Q19" s="562"/>
      <c r="R19" s="563"/>
      <c r="S19" s="564">
        <f t="shared" si="1"/>
        <v>0</v>
      </c>
      <c r="T19" s="565">
        <f t="shared" si="2"/>
        <v>0</v>
      </c>
      <c r="U19" s="555"/>
      <c r="V19" s="454" t="s">
        <v>494</v>
      </c>
      <c r="W19" s="734" t="e">
        <f t="shared" si="0"/>
        <v>#VALUE!</v>
      </c>
      <c r="X19" s="735" t="e">
        <f>V146</f>
        <v>#VALUE!</v>
      </c>
      <c r="Y19" s="735">
        <f>W146</f>
        <v>0</v>
      </c>
    </row>
    <row r="20" spans="1:28" s="390" customFormat="1" ht="12.75" customHeight="1" thickBot="1" x14ac:dyDescent="0.25">
      <c r="A20" s="1506" t="s">
        <v>480</v>
      </c>
      <c r="B20" s="1506"/>
      <c r="C20" s="1506"/>
      <c r="D20" s="1507" t="s">
        <v>481</v>
      </c>
      <c r="E20" s="1508"/>
      <c r="F20" s="1377" t="s">
        <v>482</v>
      </c>
      <c r="G20" s="1377" t="s">
        <v>483</v>
      </c>
      <c r="H20" s="556" t="s">
        <v>484</v>
      </c>
      <c r="I20" s="629">
        <v>0</v>
      </c>
      <c r="J20" s="723">
        <v>0</v>
      </c>
      <c r="K20" s="559">
        <f t="shared" si="3"/>
        <v>0</v>
      </c>
      <c r="L20" s="761" t="s">
        <v>485</v>
      </c>
      <c r="M20" s="561"/>
      <c r="N20" s="562"/>
      <c r="O20" s="562"/>
      <c r="P20" s="562"/>
      <c r="Q20" s="562"/>
      <c r="R20" s="563"/>
      <c r="S20" s="564">
        <f t="shared" si="1"/>
        <v>0</v>
      </c>
      <c r="T20" s="565">
        <f t="shared" si="2"/>
        <v>0</v>
      </c>
      <c r="U20" s="555"/>
      <c r="V20" s="460" t="s">
        <v>495</v>
      </c>
      <c r="W20" s="736">
        <f t="shared" si="0"/>
        <v>0</v>
      </c>
      <c r="X20" s="737">
        <f>SUM(AA8:AA19)</f>
        <v>0</v>
      </c>
      <c r="Y20" s="737">
        <f>SUM(AB8:AB19)</f>
        <v>0</v>
      </c>
    </row>
    <row r="21" spans="1:28" s="390" customFormat="1" ht="12.75" customHeight="1" thickBot="1" x14ac:dyDescent="0.25">
      <c r="A21" s="1506" t="s">
        <v>480</v>
      </c>
      <c r="B21" s="1506"/>
      <c r="C21" s="1506"/>
      <c r="D21" s="1534" t="s">
        <v>481</v>
      </c>
      <c r="E21" s="1535"/>
      <c r="F21" s="1405" t="s">
        <v>496</v>
      </c>
      <c r="G21" s="1405" t="s">
        <v>497</v>
      </c>
      <c r="H21" s="638" t="s">
        <v>498</v>
      </c>
      <c r="I21" s="724">
        <v>0</v>
      </c>
      <c r="J21" s="725">
        <v>0</v>
      </c>
      <c r="K21" s="566">
        <f t="shared" si="3"/>
        <v>0</v>
      </c>
      <c r="L21" s="802" t="s">
        <v>485</v>
      </c>
      <c r="M21" s="568"/>
      <c r="N21" s="569"/>
      <c r="O21" s="569"/>
      <c r="P21" s="569"/>
      <c r="Q21" s="569"/>
      <c r="R21" s="570"/>
      <c r="S21" s="571">
        <f t="shared" si="1"/>
        <v>0</v>
      </c>
      <c r="T21" s="572">
        <f t="shared" si="2"/>
        <v>0</v>
      </c>
      <c r="U21" s="555"/>
      <c r="V21" s="461" t="s">
        <v>499</v>
      </c>
      <c r="W21" s="738" t="e">
        <f t="shared" si="0"/>
        <v>#VALUE!</v>
      </c>
      <c r="X21" s="739" t="e">
        <f>SUM(AA8:AA13) + X19</f>
        <v>#VALUE!</v>
      </c>
      <c r="Y21" s="739">
        <f>SUM(AB8:AB13)</f>
        <v>0</v>
      </c>
    </row>
    <row r="22" spans="1:28" ht="15.75" thickBot="1" x14ac:dyDescent="0.3">
      <c r="A22" s="1536" t="s">
        <v>500</v>
      </c>
      <c r="B22" s="1537"/>
      <c r="C22" s="1537"/>
      <c r="D22" s="1537"/>
      <c r="E22" s="1537"/>
      <c r="F22" s="1537"/>
      <c r="G22" s="1537"/>
      <c r="H22" s="1538"/>
      <c r="I22" s="449">
        <f>SUM(I11:I21)</f>
        <v>0</v>
      </c>
      <c r="J22" s="449">
        <f>SUM(J11:J21)</f>
        <v>0</v>
      </c>
      <c r="K22" s="449">
        <f>SUM(K11:K21)</f>
        <v>0</v>
      </c>
      <c r="S22" s="449">
        <f>SUM(S11:S21)</f>
        <v>0</v>
      </c>
      <c r="T22" s="449">
        <f>SUM(T11:T21)</f>
        <v>0</v>
      </c>
      <c r="V22" s="461" t="s">
        <v>501</v>
      </c>
      <c r="W22" s="738">
        <f ca="1">SUM(X22,Y22)</f>
        <v>0</v>
      </c>
      <c r="X22" s="739">
        <f>SUM(X14:X18)</f>
        <v>0</v>
      </c>
      <c r="Y22" s="739">
        <f ca="1">SUM(Y14:Y18)</f>
        <v>0</v>
      </c>
    </row>
    <row r="23" spans="1:28" x14ac:dyDescent="0.25">
      <c r="A23" s="1539" t="s">
        <v>502</v>
      </c>
      <c r="B23" s="1540"/>
      <c r="C23" s="1540"/>
      <c r="D23" s="1540"/>
      <c r="E23" s="1540"/>
      <c r="F23" s="1540"/>
      <c r="G23" s="1540"/>
      <c r="H23" s="1540"/>
      <c r="I23" s="1540"/>
      <c r="J23" s="1541"/>
      <c r="K23" s="1401"/>
      <c r="V23" s="97"/>
      <c r="W23" s="97"/>
      <c r="Y23" s="38"/>
      <c r="Z23" s="38"/>
      <c r="AA23" s="38"/>
      <c r="AB23" s="38"/>
    </row>
    <row r="24" spans="1:28" s="100" customFormat="1" ht="15.75" thickBot="1" x14ac:dyDescent="0.3">
      <c r="A24" s="1527" t="s">
        <v>503</v>
      </c>
      <c r="B24" s="1528"/>
      <c r="C24" s="1528"/>
      <c r="D24" s="1528"/>
      <c r="E24" s="1528"/>
      <c r="F24" s="1528"/>
      <c r="G24" s="1528"/>
      <c r="H24" s="1528"/>
      <c r="I24" s="1528"/>
      <c r="J24" s="1529"/>
      <c r="K24" s="452"/>
      <c r="P24" s="434"/>
      <c r="Q24" s="434"/>
      <c r="R24" s="434"/>
      <c r="S24" s="434"/>
      <c r="T24" s="434"/>
      <c r="U24" s="434"/>
      <c r="V24" s="453"/>
      <c r="W24" s="453"/>
      <c r="Y24" s="38"/>
      <c r="Z24" s="38"/>
      <c r="AA24" s="38"/>
      <c r="AB24" s="38"/>
    </row>
    <row r="25" spans="1:28" ht="15.75" thickBot="1" x14ac:dyDescent="0.3">
      <c r="A25" s="455"/>
      <c r="B25" s="456"/>
      <c r="C25" s="456"/>
      <c r="D25" s="456"/>
      <c r="E25" s="456"/>
      <c r="F25" s="456"/>
      <c r="G25" s="456"/>
      <c r="H25" s="456"/>
      <c r="I25" s="457"/>
      <c r="J25" s="458"/>
      <c r="K25" s="459"/>
      <c r="V25" s="97"/>
      <c r="W25" s="97"/>
      <c r="Y25" s="38"/>
      <c r="Z25" s="38"/>
      <c r="AA25" s="38"/>
      <c r="AB25" s="38"/>
    </row>
    <row r="26" spans="1:28" ht="50.25" customHeight="1" thickBot="1" x14ac:dyDescent="0.3">
      <c r="A26" s="1516" t="s">
        <v>504</v>
      </c>
      <c r="B26" s="1517"/>
      <c r="C26" s="1517"/>
      <c r="D26" s="1517"/>
      <c r="E26" s="1517"/>
      <c r="F26" s="1517"/>
      <c r="G26" s="1517"/>
      <c r="H26" s="1517"/>
      <c r="I26" s="1517"/>
      <c r="J26" s="1518"/>
      <c r="K26" s="436"/>
      <c r="V26" s="97"/>
      <c r="W26" s="97"/>
      <c r="Y26" s="38"/>
      <c r="Z26" s="38"/>
      <c r="AA26" s="38"/>
      <c r="AB26" s="38"/>
    </row>
    <row r="27" spans="1:28" ht="45.75" thickBot="1" x14ac:dyDescent="0.3">
      <c r="A27" s="1523" t="s">
        <v>463</v>
      </c>
      <c r="B27" s="1530"/>
      <c r="C27" s="1523" t="s">
        <v>505</v>
      </c>
      <c r="D27" s="1531"/>
      <c r="E27" s="1531"/>
      <c r="F27" s="1532" t="s">
        <v>506</v>
      </c>
      <c r="G27" s="1533"/>
      <c r="H27" s="462" t="s">
        <v>507</v>
      </c>
      <c r="I27" s="463" t="s">
        <v>468</v>
      </c>
      <c r="J27" s="463" t="s">
        <v>458</v>
      </c>
      <c r="K27" s="441" t="s">
        <v>469</v>
      </c>
      <c r="L27" s="464" t="s">
        <v>470</v>
      </c>
      <c r="M27" s="1519" t="s">
        <v>461</v>
      </c>
      <c r="N27" s="1520"/>
      <c r="O27" s="1520"/>
      <c r="P27" s="1520"/>
      <c r="Q27" s="1521"/>
      <c r="R27" s="1521"/>
      <c r="S27" s="1521"/>
      <c r="T27" s="1522"/>
      <c r="U27" s="465"/>
      <c r="V27" s="38"/>
      <c r="W27" s="38"/>
      <c r="X27" s="38"/>
      <c r="Y27" s="38"/>
    </row>
    <row r="28" spans="1:28" s="38" customFormat="1" ht="26.25" thickBot="1" x14ac:dyDescent="0.25">
      <c r="A28" s="1546" t="s">
        <v>508</v>
      </c>
      <c r="B28" s="1547"/>
      <c r="C28" s="1548" t="s">
        <v>509</v>
      </c>
      <c r="D28" s="1548"/>
      <c r="E28" s="1548"/>
      <c r="F28" s="1543" t="s">
        <v>510</v>
      </c>
      <c r="G28" s="1544"/>
      <c r="H28" s="547" t="s">
        <v>511</v>
      </c>
      <c r="I28" s="546">
        <v>0</v>
      </c>
      <c r="J28" s="547">
        <v>0</v>
      </c>
      <c r="K28" s="548">
        <f t="shared" ref="K28:K37" si="4">J28+I28</f>
        <v>0</v>
      </c>
      <c r="L28" s="549" t="s">
        <v>485</v>
      </c>
      <c r="M28" s="573"/>
      <c r="N28" s="574"/>
      <c r="O28" s="574"/>
      <c r="P28" s="574"/>
      <c r="Q28" s="574"/>
      <c r="R28" s="575"/>
      <c r="S28" s="576">
        <f>I28+SUM(M28,O28,Q28)</f>
        <v>0</v>
      </c>
      <c r="T28" s="577">
        <f>J28+SUM(N28,P28,R28)</f>
        <v>0</v>
      </c>
      <c r="U28" s="555"/>
    </row>
    <row r="29" spans="1:28" s="38" customFormat="1" ht="12.75" customHeight="1" thickBot="1" x14ac:dyDescent="0.25">
      <c r="A29" s="1542" t="s">
        <v>508</v>
      </c>
      <c r="B29" s="1506"/>
      <c r="C29" s="1506" t="s">
        <v>509</v>
      </c>
      <c r="D29" s="1506"/>
      <c r="E29" s="1506"/>
      <c r="F29" s="1543" t="s">
        <v>510</v>
      </c>
      <c r="G29" s="1544"/>
      <c r="H29" s="558" t="s">
        <v>511</v>
      </c>
      <c r="I29" s="557">
        <v>0</v>
      </c>
      <c r="J29" s="558">
        <v>0</v>
      </c>
      <c r="K29" s="559">
        <f t="shared" si="4"/>
        <v>0</v>
      </c>
      <c r="L29" s="560" t="s">
        <v>485</v>
      </c>
      <c r="M29" s="578"/>
      <c r="N29" s="579"/>
      <c r="O29" s="579"/>
      <c r="P29" s="579"/>
      <c r="Q29" s="579"/>
      <c r="R29" s="580"/>
      <c r="S29" s="581">
        <f t="shared" ref="S29:S36" si="5">I29+SUM(M27,O27,Q27)</f>
        <v>0</v>
      </c>
      <c r="T29" s="582">
        <f t="shared" ref="T29:T37" si="6">J29+SUM(N29,P29,R29)</f>
        <v>0</v>
      </c>
      <c r="U29" s="555"/>
    </row>
    <row r="30" spans="1:28" s="38" customFormat="1" ht="12.75" customHeight="1" x14ac:dyDescent="0.2">
      <c r="A30" s="1542" t="s">
        <v>508</v>
      </c>
      <c r="B30" s="1506"/>
      <c r="C30" s="1506" t="s">
        <v>509</v>
      </c>
      <c r="D30" s="1506"/>
      <c r="E30" s="1506"/>
      <c r="F30" s="1543" t="s">
        <v>510</v>
      </c>
      <c r="G30" s="1544"/>
      <c r="H30" s="558" t="s">
        <v>511</v>
      </c>
      <c r="I30" s="557">
        <v>0</v>
      </c>
      <c r="J30" s="558">
        <v>0</v>
      </c>
      <c r="K30" s="559">
        <f t="shared" si="4"/>
        <v>0</v>
      </c>
      <c r="L30" s="560" t="s">
        <v>485</v>
      </c>
      <c r="M30" s="578"/>
      <c r="N30" s="579"/>
      <c r="O30" s="579"/>
      <c r="P30" s="579"/>
      <c r="Q30" s="579"/>
      <c r="R30" s="580"/>
      <c r="S30" s="581">
        <f t="shared" si="5"/>
        <v>0</v>
      </c>
      <c r="T30" s="582">
        <f t="shared" si="6"/>
        <v>0</v>
      </c>
      <c r="U30" s="555"/>
    </row>
    <row r="31" spans="1:28" s="38" customFormat="1" ht="25.5" x14ac:dyDescent="0.2">
      <c r="A31" s="1542" t="s">
        <v>508</v>
      </c>
      <c r="B31" s="1506"/>
      <c r="C31" s="1506" t="s">
        <v>509</v>
      </c>
      <c r="D31" s="1506"/>
      <c r="E31" s="1506"/>
      <c r="F31" s="1545" t="s">
        <v>510</v>
      </c>
      <c r="G31" s="1545"/>
      <c r="H31" s="558" t="s">
        <v>511</v>
      </c>
      <c r="I31" s="557">
        <v>0</v>
      </c>
      <c r="J31" s="558">
        <v>0</v>
      </c>
      <c r="K31" s="559">
        <f t="shared" si="4"/>
        <v>0</v>
      </c>
      <c r="L31" s="560" t="s">
        <v>485</v>
      </c>
      <c r="M31" s="578"/>
      <c r="N31" s="579"/>
      <c r="O31" s="579"/>
      <c r="P31" s="579"/>
      <c r="Q31" s="579"/>
      <c r="R31" s="580"/>
      <c r="S31" s="581">
        <f t="shared" si="5"/>
        <v>0</v>
      </c>
      <c r="T31" s="582">
        <f t="shared" si="6"/>
        <v>0</v>
      </c>
      <c r="U31" s="555"/>
    </row>
    <row r="32" spans="1:28" s="38" customFormat="1" ht="25.5" x14ac:dyDescent="0.2">
      <c r="A32" s="1542" t="s">
        <v>508</v>
      </c>
      <c r="B32" s="1506"/>
      <c r="C32" s="1506" t="s">
        <v>509</v>
      </c>
      <c r="D32" s="1506"/>
      <c r="E32" s="1506"/>
      <c r="F32" s="1545" t="s">
        <v>510</v>
      </c>
      <c r="G32" s="1545"/>
      <c r="H32" s="558" t="s">
        <v>511</v>
      </c>
      <c r="I32" s="557">
        <v>0</v>
      </c>
      <c r="J32" s="558">
        <v>0</v>
      </c>
      <c r="K32" s="559">
        <f t="shared" si="4"/>
        <v>0</v>
      </c>
      <c r="L32" s="560" t="s">
        <v>485</v>
      </c>
      <c r="M32" s="578"/>
      <c r="N32" s="579"/>
      <c r="O32" s="579"/>
      <c r="P32" s="579"/>
      <c r="Q32" s="579"/>
      <c r="R32" s="580"/>
      <c r="S32" s="581">
        <f t="shared" si="5"/>
        <v>0</v>
      </c>
      <c r="T32" s="582">
        <f t="shared" si="6"/>
        <v>0</v>
      </c>
      <c r="U32" s="555"/>
    </row>
    <row r="33" spans="1:25" s="38" customFormat="1" ht="26.25" x14ac:dyDescent="0.25">
      <c r="A33" s="1542" t="s">
        <v>508</v>
      </c>
      <c r="B33" s="1506"/>
      <c r="C33" s="1506" t="s">
        <v>509</v>
      </c>
      <c r="D33" s="1506"/>
      <c r="E33" s="1506"/>
      <c r="F33" s="1545" t="s">
        <v>510</v>
      </c>
      <c r="G33" s="1545"/>
      <c r="H33" s="558" t="s">
        <v>511</v>
      </c>
      <c r="I33" s="557">
        <v>0</v>
      </c>
      <c r="J33" s="558">
        <v>0</v>
      </c>
      <c r="K33" s="559">
        <f t="shared" si="4"/>
        <v>0</v>
      </c>
      <c r="L33" s="560" t="s">
        <v>485</v>
      </c>
      <c r="M33" s="578"/>
      <c r="N33" s="579"/>
      <c r="O33" s="579"/>
      <c r="P33" s="579"/>
      <c r="Q33" s="579"/>
      <c r="R33" s="580"/>
      <c r="S33" s="581">
        <f t="shared" si="5"/>
        <v>0</v>
      </c>
      <c r="T33" s="582">
        <f t="shared" si="6"/>
        <v>0</v>
      </c>
      <c r="U33" s="555"/>
      <c r="V33"/>
      <c r="W33"/>
      <c r="X33"/>
      <c r="Y33"/>
    </row>
    <row r="34" spans="1:25" s="38" customFormat="1" ht="26.25" x14ac:dyDescent="0.25">
      <c r="A34" s="1542" t="s">
        <v>508</v>
      </c>
      <c r="B34" s="1506"/>
      <c r="C34" s="1506" t="s">
        <v>509</v>
      </c>
      <c r="D34" s="1506"/>
      <c r="E34" s="1506"/>
      <c r="F34" s="1545" t="s">
        <v>510</v>
      </c>
      <c r="G34" s="1545"/>
      <c r="H34" s="558" t="s">
        <v>511</v>
      </c>
      <c r="I34" s="557">
        <v>0</v>
      </c>
      <c r="J34" s="558">
        <v>0</v>
      </c>
      <c r="K34" s="559">
        <f t="shared" si="4"/>
        <v>0</v>
      </c>
      <c r="L34" s="560" t="s">
        <v>485</v>
      </c>
      <c r="M34" s="578"/>
      <c r="N34" s="579"/>
      <c r="O34" s="579"/>
      <c r="P34" s="579"/>
      <c r="Q34" s="579"/>
      <c r="R34" s="580"/>
      <c r="S34" s="581">
        <f t="shared" si="5"/>
        <v>0</v>
      </c>
      <c r="T34" s="582">
        <f t="shared" si="6"/>
        <v>0</v>
      </c>
      <c r="U34" s="555"/>
      <c r="V34"/>
      <c r="W34"/>
      <c r="X34"/>
      <c r="Y34"/>
    </row>
    <row r="35" spans="1:25" s="38" customFormat="1" ht="26.25" x14ac:dyDescent="0.25">
      <c r="A35" s="1542" t="s">
        <v>508</v>
      </c>
      <c r="B35" s="1506"/>
      <c r="C35" s="1506" t="s">
        <v>509</v>
      </c>
      <c r="D35" s="1506"/>
      <c r="E35" s="1506"/>
      <c r="F35" s="1545" t="s">
        <v>510</v>
      </c>
      <c r="G35" s="1545"/>
      <c r="H35" s="558" t="s">
        <v>511</v>
      </c>
      <c r="I35" s="557">
        <v>0</v>
      </c>
      <c r="J35" s="558">
        <v>0</v>
      </c>
      <c r="K35" s="559">
        <f t="shared" si="4"/>
        <v>0</v>
      </c>
      <c r="L35" s="560" t="s">
        <v>485</v>
      </c>
      <c r="M35" s="578"/>
      <c r="N35" s="579"/>
      <c r="O35" s="579"/>
      <c r="P35" s="579"/>
      <c r="Q35" s="579"/>
      <c r="R35" s="580"/>
      <c r="S35" s="581">
        <f t="shared" si="5"/>
        <v>0</v>
      </c>
      <c r="T35" s="582">
        <f t="shared" si="6"/>
        <v>0</v>
      </c>
      <c r="U35" s="555"/>
      <c r="V35"/>
      <c r="W35"/>
      <c r="X35"/>
      <c r="Y35"/>
    </row>
    <row r="36" spans="1:25" s="38" customFormat="1" ht="26.25" x14ac:dyDescent="0.25">
      <c r="A36" s="1542" t="s">
        <v>508</v>
      </c>
      <c r="B36" s="1506"/>
      <c r="C36" s="1506" t="s">
        <v>509</v>
      </c>
      <c r="D36" s="1506"/>
      <c r="E36" s="1506"/>
      <c r="F36" s="1545" t="s">
        <v>510</v>
      </c>
      <c r="G36" s="1545"/>
      <c r="H36" s="558" t="s">
        <v>511</v>
      </c>
      <c r="I36" s="557">
        <v>0</v>
      </c>
      <c r="J36" s="558">
        <v>0</v>
      </c>
      <c r="K36" s="559">
        <f t="shared" si="4"/>
        <v>0</v>
      </c>
      <c r="L36" s="560" t="s">
        <v>485</v>
      </c>
      <c r="M36" s="578"/>
      <c r="N36" s="579"/>
      <c r="O36" s="579"/>
      <c r="P36" s="579"/>
      <c r="Q36" s="579"/>
      <c r="R36" s="580"/>
      <c r="S36" s="581">
        <f t="shared" si="5"/>
        <v>0</v>
      </c>
      <c r="T36" s="582">
        <f t="shared" si="6"/>
        <v>0</v>
      </c>
      <c r="U36" s="555"/>
      <c r="V36"/>
      <c r="W36"/>
      <c r="X36"/>
      <c r="Y36"/>
    </row>
    <row r="37" spans="1:25" s="38" customFormat="1" ht="27" thickBot="1" x14ac:dyDescent="0.3">
      <c r="A37" s="1558" t="s">
        <v>508</v>
      </c>
      <c r="B37" s="1559"/>
      <c r="C37" s="1559" t="s">
        <v>509</v>
      </c>
      <c r="D37" s="1559"/>
      <c r="E37" s="1559"/>
      <c r="F37" s="1560" t="s">
        <v>512</v>
      </c>
      <c r="G37" s="1560"/>
      <c r="H37" s="583" t="s">
        <v>513</v>
      </c>
      <c r="I37" s="584">
        <v>0</v>
      </c>
      <c r="J37" s="583">
        <v>0</v>
      </c>
      <c r="K37" s="585">
        <f t="shared" si="4"/>
        <v>0</v>
      </c>
      <c r="L37" s="567" t="s">
        <v>485</v>
      </c>
      <c r="M37" s="586"/>
      <c r="N37" s="587"/>
      <c r="O37" s="587"/>
      <c r="P37" s="587"/>
      <c r="Q37" s="587"/>
      <c r="R37" s="588"/>
      <c r="S37" s="589">
        <f>I37+SUM(M37,O37,Q37)</f>
        <v>0</v>
      </c>
      <c r="T37" s="590">
        <f t="shared" si="6"/>
        <v>0</v>
      </c>
      <c r="U37" s="555"/>
      <c r="V37"/>
      <c r="W37"/>
      <c r="X37"/>
      <c r="Y37"/>
    </row>
    <row r="38" spans="1:25" ht="15.75" thickBot="1" x14ac:dyDescent="0.3">
      <c r="A38" s="1536" t="s">
        <v>514</v>
      </c>
      <c r="B38" s="1537"/>
      <c r="C38" s="1537"/>
      <c r="D38" s="1537"/>
      <c r="E38" s="1537"/>
      <c r="F38" s="1537"/>
      <c r="G38" s="1537"/>
      <c r="H38" s="1538"/>
      <c r="I38" s="449">
        <f>SUM(I28:I37)</f>
        <v>0</v>
      </c>
      <c r="J38" s="449">
        <f>SUM(J28:J37)</f>
        <v>0</v>
      </c>
      <c r="K38" s="449">
        <f>SUM(K28:K37)</f>
        <v>0</v>
      </c>
      <c r="S38" s="449">
        <f>SUM(S27:S37)</f>
        <v>0</v>
      </c>
      <c r="T38" s="449">
        <f>SUM(T27:T37)</f>
        <v>0</v>
      </c>
    </row>
    <row r="39" spans="1:25" x14ac:dyDescent="0.25">
      <c r="A39" s="1539" t="s">
        <v>515</v>
      </c>
      <c r="B39" s="1540"/>
      <c r="C39" s="1540"/>
      <c r="D39" s="1540"/>
      <c r="E39" s="1540"/>
      <c r="F39" s="1540"/>
      <c r="G39" s="1540"/>
      <c r="H39" s="1540"/>
      <c r="I39" s="1540"/>
      <c r="J39" s="1541"/>
      <c r="K39" s="1401"/>
      <c r="V39" s="97"/>
      <c r="W39" s="97"/>
    </row>
    <row r="40" spans="1:25" ht="15.75" thickBot="1" x14ac:dyDescent="0.3">
      <c r="A40" s="1549" t="s">
        <v>503</v>
      </c>
      <c r="B40" s="1550"/>
      <c r="C40" s="1550"/>
      <c r="D40" s="1550"/>
      <c r="E40" s="1550"/>
      <c r="F40" s="1550"/>
      <c r="G40" s="1550"/>
      <c r="H40" s="1550"/>
      <c r="I40" s="1550"/>
      <c r="J40" s="1551"/>
      <c r="K40" s="452"/>
      <c r="V40" s="97"/>
      <c r="W40" s="97"/>
    </row>
    <row r="41" spans="1:25" ht="15.75" thickBot="1" x14ac:dyDescent="0.3">
      <c r="A41" s="1375"/>
      <c r="B41" s="1376"/>
      <c r="C41" s="1376"/>
      <c r="D41" s="1376"/>
      <c r="E41" s="1376"/>
      <c r="F41" s="1376"/>
      <c r="G41" s="1376"/>
      <c r="H41" s="1376"/>
      <c r="I41" s="476"/>
      <c r="J41" s="477"/>
      <c r="K41" s="478"/>
      <c r="V41" s="97"/>
      <c r="W41" s="97"/>
    </row>
    <row r="42" spans="1:25" ht="58.5" customHeight="1" thickBot="1" x14ac:dyDescent="0.3">
      <c r="A42" s="1552" t="s">
        <v>516</v>
      </c>
      <c r="B42" s="1553"/>
      <c r="C42" s="1553"/>
      <c r="D42" s="1553"/>
      <c r="E42" s="1553"/>
      <c r="F42" s="1553"/>
      <c r="G42" s="1553"/>
      <c r="H42" s="1553"/>
      <c r="I42" s="1553"/>
      <c r="J42" s="1554"/>
      <c r="K42" s="417"/>
      <c r="V42" s="97"/>
      <c r="W42" s="97"/>
    </row>
    <row r="43" spans="1:25" ht="15.75" thickBot="1" x14ac:dyDescent="0.3">
      <c r="A43" s="479" t="s">
        <v>517</v>
      </c>
      <c r="B43" s="1555" t="s">
        <v>518</v>
      </c>
      <c r="C43" s="1556"/>
      <c r="D43" s="1556"/>
      <c r="E43" s="1556"/>
      <c r="F43" s="1556"/>
      <c r="G43" s="1556"/>
      <c r="H43" s="1557"/>
      <c r="I43" s="463" t="s">
        <v>468</v>
      </c>
      <c r="J43" s="463" t="s">
        <v>458</v>
      </c>
      <c r="K43" s="441" t="s">
        <v>469</v>
      </c>
      <c r="L43" s="441" t="s">
        <v>470</v>
      </c>
      <c r="M43" s="1519" t="s">
        <v>461</v>
      </c>
      <c r="N43" s="1520"/>
      <c r="O43" s="1520"/>
      <c r="P43" s="1520"/>
      <c r="Q43" s="1521"/>
      <c r="R43" s="1521"/>
      <c r="S43" s="1521"/>
      <c r="T43" s="1522"/>
      <c r="U43" s="465"/>
    </row>
    <row r="44" spans="1:25" ht="15.75" customHeight="1" x14ac:dyDescent="0.25">
      <c r="A44" s="1569" t="s">
        <v>519</v>
      </c>
      <c r="B44" s="741" t="s">
        <v>520</v>
      </c>
      <c r="C44" s="591" t="s">
        <v>521</v>
      </c>
      <c r="D44" s="591"/>
      <c r="E44" s="1572" t="s">
        <v>522</v>
      </c>
      <c r="F44" s="1573"/>
      <c r="G44" s="592" t="s">
        <v>523</v>
      </c>
      <c r="H44" s="754" t="s">
        <v>524</v>
      </c>
      <c r="I44" s="546">
        <v>0</v>
      </c>
      <c r="J44" s="547">
        <v>0</v>
      </c>
      <c r="K44" s="446">
        <f>J44+I44</f>
        <v>0</v>
      </c>
      <c r="L44" s="549" t="s">
        <v>525</v>
      </c>
      <c r="M44" s="762"/>
      <c r="N44" s="763"/>
      <c r="O44" s="763"/>
      <c r="P44" s="763"/>
      <c r="Q44" s="763"/>
      <c r="R44" s="764"/>
      <c r="S44" s="765">
        <f t="shared" ref="S44:S58" si="7">I44+SUM(M44,O44,Q44)</f>
        <v>0</v>
      </c>
      <c r="T44" s="766">
        <f t="shared" ref="T44:T58" si="8">J44+SUM(N44,P44,R44)</f>
        <v>0</v>
      </c>
      <c r="U44" s="447"/>
    </row>
    <row r="45" spans="1:25" x14ac:dyDescent="0.25">
      <c r="A45" s="1570"/>
      <c r="B45" s="593" t="s">
        <v>520</v>
      </c>
      <c r="C45" s="594" t="s">
        <v>521</v>
      </c>
      <c r="D45" s="594"/>
      <c r="E45" s="1506" t="s">
        <v>526</v>
      </c>
      <c r="F45" s="1567"/>
      <c r="G45" s="595" t="s">
        <v>523</v>
      </c>
      <c r="H45" s="755" t="s">
        <v>524</v>
      </c>
      <c r="I45" s="557">
        <v>0</v>
      </c>
      <c r="J45" s="558">
        <v>0</v>
      </c>
      <c r="K45" s="448">
        <f t="shared" ref="K45:K58" si="9">J45+I45</f>
        <v>0</v>
      </c>
      <c r="L45" s="761" t="s">
        <v>388</v>
      </c>
      <c r="M45" s="770"/>
      <c r="N45" s="469"/>
      <c r="O45" s="469"/>
      <c r="P45" s="469"/>
      <c r="Q45" s="469"/>
      <c r="R45" s="470"/>
      <c r="S45" s="771">
        <f t="shared" si="7"/>
        <v>0</v>
      </c>
      <c r="T45" s="772">
        <f t="shared" si="8"/>
        <v>0</v>
      </c>
      <c r="U45" s="773"/>
    </row>
    <row r="46" spans="1:25" ht="15.75" thickBot="1" x14ac:dyDescent="0.3">
      <c r="A46" s="1571"/>
      <c r="B46" s="596" t="s">
        <v>520</v>
      </c>
      <c r="C46" s="597" t="s">
        <v>521</v>
      </c>
      <c r="D46" s="597"/>
      <c r="E46" s="1559" t="s">
        <v>526</v>
      </c>
      <c r="F46" s="1568"/>
      <c r="G46" s="598" t="s">
        <v>523</v>
      </c>
      <c r="H46" s="756" t="s">
        <v>524</v>
      </c>
      <c r="I46" s="584">
        <v>0</v>
      </c>
      <c r="J46" s="583">
        <v>0</v>
      </c>
      <c r="K46" s="472">
        <f t="shared" si="9"/>
        <v>0</v>
      </c>
      <c r="L46" s="608" t="s">
        <v>388</v>
      </c>
      <c r="M46" s="767"/>
      <c r="N46" s="768"/>
      <c r="O46" s="768"/>
      <c r="P46" s="768"/>
      <c r="Q46" s="768"/>
      <c r="R46" s="769"/>
      <c r="S46" s="771">
        <f t="shared" si="7"/>
        <v>0</v>
      </c>
      <c r="T46" s="471">
        <f t="shared" si="8"/>
        <v>0</v>
      </c>
      <c r="U46" s="447"/>
    </row>
    <row r="47" spans="1:25" x14ac:dyDescent="0.25">
      <c r="A47" s="1569" t="s">
        <v>527</v>
      </c>
      <c r="B47" s="599" t="s">
        <v>528</v>
      </c>
      <c r="C47" s="591" t="s">
        <v>529</v>
      </c>
      <c r="D47" s="591"/>
      <c r="E47" s="1547" t="s">
        <v>530</v>
      </c>
      <c r="F47" s="1564"/>
      <c r="G47" s="592" t="s">
        <v>523</v>
      </c>
      <c r="H47" s="757" t="s">
        <v>524</v>
      </c>
      <c r="I47" s="546">
        <v>0</v>
      </c>
      <c r="J47" s="547">
        <v>0</v>
      </c>
      <c r="K47" s="446">
        <f t="shared" si="9"/>
        <v>0</v>
      </c>
      <c r="L47" s="549" t="s">
        <v>485</v>
      </c>
      <c r="M47" s="468"/>
      <c r="N47" s="469"/>
      <c r="O47" s="469"/>
      <c r="P47" s="469"/>
      <c r="Q47" s="469"/>
      <c r="R47" s="470"/>
      <c r="S47" s="771">
        <f t="shared" si="7"/>
        <v>0</v>
      </c>
      <c r="T47" s="471">
        <f t="shared" si="8"/>
        <v>0</v>
      </c>
      <c r="U47" s="447"/>
    </row>
    <row r="48" spans="1:25" x14ac:dyDescent="0.25">
      <c r="A48" s="1570"/>
      <c r="B48" s="600" t="s">
        <v>528</v>
      </c>
      <c r="C48" s="594" t="s">
        <v>529</v>
      </c>
      <c r="D48" s="594"/>
      <c r="E48" s="1506" t="s">
        <v>530</v>
      </c>
      <c r="F48" s="1507"/>
      <c r="G48" s="595" t="s">
        <v>523</v>
      </c>
      <c r="H48" s="758" t="s">
        <v>524</v>
      </c>
      <c r="I48" s="557">
        <v>0</v>
      </c>
      <c r="J48" s="558">
        <v>0</v>
      </c>
      <c r="K48" s="448">
        <f>J48+I48</f>
        <v>0</v>
      </c>
      <c r="L48" s="560" t="s">
        <v>485</v>
      </c>
      <c r="M48" s="468"/>
      <c r="N48" s="469"/>
      <c r="O48" s="469"/>
      <c r="P48" s="469"/>
      <c r="Q48" s="469"/>
      <c r="R48" s="470"/>
      <c r="S48" s="771">
        <f t="shared" si="7"/>
        <v>0</v>
      </c>
      <c r="T48" s="471">
        <f t="shared" si="8"/>
        <v>0</v>
      </c>
      <c r="U48" s="447"/>
    </row>
    <row r="49" spans="1:28" ht="15.75" thickBot="1" x14ac:dyDescent="0.3">
      <c r="A49" s="1571"/>
      <c r="B49" s="601" t="s">
        <v>528</v>
      </c>
      <c r="C49" s="597" t="s">
        <v>529</v>
      </c>
      <c r="D49" s="597"/>
      <c r="E49" s="1559" t="s">
        <v>530</v>
      </c>
      <c r="F49" s="1565"/>
      <c r="G49" s="598" t="s">
        <v>523</v>
      </c>
      <c r="H49" s="759" t="s">
        <v>524</v>
      </c>
      <c r="I49" s="584">
        <v>0</v>
      </c>
      <c r="J49" s="583">
        <v>0</v>
      </c>
      <c r="K49" s="472">
        <f>J49+I49</f>
        <v>0</v>
      </c>
      <c r="L49" s="608" t="s">
        <v>485</v>
      </c>
      <c r="M49" s="468"/>
      <c r="N49" s="469"/>
      <c r="O49" s="469"/>
      <c r="P49" s="469"/>
      <c r="Q49" s="469"/>
      <c r="R49" s="470"/>
      <c r="S49" s="771">
        <f t="shared" si="7"/>
        <v>0</v>
      </c>
      <c r="T49" s="471">
        <f t="shared" si="8"/>
        <v>0</v>
      </c>
      <c r="U49" s="447"/>
    </row>
    <row r="50" spans="1:28" ht="15" customHeight="1" x14ac:dyDescent="0.25">
      <c r="A50" s="1561" t="s">
        <v>531</v>
      </c>
      <c r="B50" s="599" t="s">
        <v>532</v>
      </c>
      <c r="C50" s="591" t="s">
        <v>533</v>
      </c>
      <c r="D50" s="591" t="s">
        <v>388</v>
      </c>
      <c r="E50" s="1547" t="s">
        <v>534</v>
      </c>
      <c r="F50" s="1564"/>
      <c r="G50" s="592" t="s">
        <v>523</v>
      </c>
      <c r="H50" s="757" t="s">
        <v>524</v>
      </c>
      <c r="I50" s="546">
        <v>0</v>
      </c>
      <c r="J50" s="547">
        <v>0</v>
      </c>
      <c r="K50" s="446">
        <f t="shared" si="9"/>
        <v>0</v>
      </c>
      <c r="L50" s="549" t="s">
        <v>485</v>
      </c>
      <c r="M50" s="468"/>
      <c r="N50" s="469"/>
      <c r="O50" s="469"/>
      <c r="P50" s="469"/>
      <c r="Q50" s="469"/>
      <c r="R50" s="470"/>
      <c r="S50" s="771">
        <f t="shared" si="7"/>
        <v>0</v>
      </c>
      <c r="T50" s="471">
        <f t="shared" si="8"/>
        <v>0</v>
      </c>
      <c r="U50" s="447"/>
    </row>
    <row r="51" spans="1:28" ht="15" customHeight="1" x14ac:dyDescent="0.25">
      <c r="A51" s="1562"/>
      <c r="B51" s="600" t="s">
        <v>532</v>
      </c>
      <c r="C51" s="594" t="s">
        <v>533</v>
      </c>
      <c r="D51" s="594"/>
      <c r="E51" s="1506" t="s">
        <v>534</v>
      </c>
      <c r="F51" s="1507"/>
      <c r="G51" s="595" t="s">
        <v>523</v>
      </c>
      <c r="H51" s="758" t="s">
        <v>524</v>
      </c>
      <c r="I51" s="557">
        <v>0</v>
      </c>
      <c r="J51" s="558">
        <v>0</v>
      </c>
      <c r="K51" s="448">
        <f>J51+I51</f>
        <v>0</v>
      </c>
      <c r="L51" s="560" t="s">
        <v>485</v>
      </c>
      <c r="M51" s="468"/>
      <c r="N51" s="469"/>
      <c r="O51" s="469"/>
      <c r="P51" s="469"/>
      <c r="Q51" s="469"/>
      <c r="R51" s="470"/>
      <c r="S51" s="771">
        <f t="shared" si="7"/>
        <v>0</v>
      </c>
      <c r="T51" s="471">
        <f t="shared" si="8"/>
        <v>0</v>
      </c>
      <c r="U51" s="447"/>
    </row>
    <row r="52" spans="1:28" ht="15" customHeight="1" thickBot="1" x14ac:dyDescent="0.3">
      <c r="A52" s="1563"/>
      <c r="B52" s="601" t="s">
        <v>532</v>
      </c>
      <c r="C52" s="597" t="s">
        <v>533</v>
      </c>
      <c r="D52" s="597"/>
      <c r="E52" s="1559" t="s">
        <v>534</v>
      </c>
      <c r="F52" s="1565"/>
      <c r="G52" s="598" t="s">
        <v>523</v>
      </c>
      <c r="H52" s="759" t="s">
        <v>524</v>
      </c>
      <c r="I52" s="584">
        <v>0</v>
      </c>
      <c r="J52" s="583">
        <v>0</v>
      </c>
      <c r="K52" s="472">
        <f>J52+I52</f>
        <v>0</v>
      </c>
      <c r="L52" s="567" t="s">
        <v>485</v>
      </c>
      <c r="M52" s="468"/>
      <c r="N52" s="469"/>
      <c r="O52" s="469"/>
      <c r="P52" s="469"/>
      <c r="Q52" s="469"/>
      <c r="R52" s="470"/>
      <c r="S52" s="771">
        <f t="shared" si="7"/>
        <v>0</v>
      </c>
      <c r="T52" s="471">
        <f t="shared" si="8"/>
        <v>0</v>
      </c>
      <c r="U52" s="447"/>
    </row>
    <row r="53" spans="1:28" x14ac:dyDescent="0.25">
      <c r="A53" s="1561" t="s">
        <v>535</v>
      </c>
      <c r="B53" s="602" t="s">
        <v>536</v>
      </c>
      <c r="C53" s="603" t="s">
        <v>537</v>
      </c>
      <c r="D53" s="603"/>
      <c r="E53" s="1547" t="s">
        <v>538</v>
      </c>
      <c r="F53" s="1566"/>
      <c r="G53" s="592" t="s">
        <v>523</v>
      </c>
      <c r="H53" s="757" t="s">
        <v>524</v>
      </c>
      <c r="I53" s="546">
        <v>0</v>
      </c>
      <c r="J53" s="547">
        <v>0</v>
      </c>
      <c r="K53" s="446">
        <f>J53+I53</f>
        <v>0</v>
      </c>
      <c r="L53" s="609" t="s">
        <v>485</v>
      </c>
      <c r="M53" s="468"/>
      <c r="N53" s="469"/>
      <c r="O53" s="469"/>
      <c r="P53" s="469"/>
      <c r="Q53" s="469"/>
      <c r="R53" s="470"/>
      <c r="S53" s="771">
        <f t="shared" si="7"/>
        <v>0</v>
      </c>
      <c r="T53" s="471">
        <f t="shared" si="8"/>
        <v>0</v>
      </c>
      <c r="U53" s="447"/>
    </row>
    <row r="54" spans="1:28" x14ac:dyDescent="0.25">
      <c r="A54" s="1562"/>
      <c r="B54" s="604" t="s">
        <v>536</v>
      </c>
      <c r="C54" s="605" t="s">
        <v>537</v>
      </c>
      <c r="D54" s="605"/>
      <c r="E54" s="1506" t="s">
        <v>538</v>
      </c>
      <c r="F54" s="1567"/>
      <c r="G54" s="595" t="s">
        <v>523</v>
      </c>
      <c r="H54" s="758" t="s">
        <v>524</v>
      </c>
      <c r="I54" s="557">
        <v>0</v>
      </c>
      <c r="J54" s="558">
        <v>0</v>
      </c>
      <c r="K54" s="448">
        <f>J54+I54</f>
        <v>0</v>
      </c>
      <c r="L54" s="560" t="s">
        <v>485</v>
      </c>
      <c r="M54" s="468"/>
      <c r="N54" s="469"/>
      <c r="O54" s="469"/>
      <c r="P54" s="469"/>
      <c r="Q54" s="469"/>
      <c r="R54" s="470"/>
      <c r="S54" s="771">
        <f t="shared" si="7"/>
        <v>0</v>
      </c>
      <c r="T54" s="471">
        <f t="shared" si="8"/>
        <v>0</v>
      </c>
      <c r="U54" s="447"/>
    </row>
    <row r="55" spans="1:28" ht="15.75" thickBot="1" x14ac:dyDescent="0.3">
      <c r="A55" s="1563"/>
      <c r="B55" s="606" t="s">
        <v>536</v>
      </c>
      <c r="C55" s="607" t="s">
        <v>537</v>
      </c>
      <c r="D55" s="607"/>
      <c r="E55" s="1559" t="s">
        <v>538</v>
      </c>
      <c r="F55" s="1568"/>
      <c r="G55" s="598" t="s">
        <v>523</v>
      </c>
      <c r="H55" s="759" t="s">
        <v>524</v>
      </c>
      <c r="I55" s="584">
        <v>0</v>
      </c>
      <c r="J55" s="583">
        <v>0</v>
      </c>
      <c r="K55" s="472">
        <f t="shared" si="9"/>
        <v>0</v>
      </c>
      <c r="L55" s="567" t="s">
        <v>485</v>
      </c>
      <c r="M55" s="468"/>
      <c r="N55" s="469"/>
      <c r="O55" s="469"/>
      <c r="P55" s="469"/>
      <c r="Q55" s="469"/>
      <c r="R55" s="470"/>
      <c r="S55" s="771">
        <f t="shared" si="7"/>
        <v>0</v>
      </c>
      <c r="T55" s="471">
        <f t="shared" si="8"/>
        <v>0</v>
      </c>
      <c r="U55" s="447"/>
    </row>
    <row r="56" spans="1:28" x14ac:dyDescent="0.25">
      <c r="A56" s="1576" t="s">
        <v>539</v>
      </c>
      <c r="B56" s="1579" t="s">
        <v>540</v>
      </c>
      <c r="C56" s="1580"/>
      <c r="D56" s="1580"/>
      <c r="E56" s="1580"/>
      <c r="F56" s="1566"/>
      <c r="G56" s="592" t="s">
        <v>523</v>
      </c>
      <c r="H56" s="757" t="s">
        <v>524</v>
      </c>
      <c r="I56" s="546">
        <v>0</v>
      </c>
      <c r="J56" s="547">
        <v>0</v>
      </c>
      <c r="K56" s="446">
        <f t="shared" si="9"/>
        <v>0</v>
      </c>
      <c r="L56" s="609" t="s">
        <v>485</v>
      </c>
      <c r="M56" s="468"/>
      <c r="N56" s="469"/>
      <c r="O56" s="469"/>
      <c r="P56" s="469"/>
      <c r="Q56" s="469"/>
      <c r="R56" s="470"/>
      <c r="S56" s="771">
        <f t="shared" si="7"/>
        <v>0</v>
      </c>
      <c r="T56" s="471">
        <f t="shared" si="8"/>
        <v>0</v>
      </c>
      <c r="U56" s="447"/>
    </row>
    <row r="57" spans="1:28" x14ac:dyDescent="0.25">
      <c r="A57" s="1577"/>
      <c r="B57" s="1581" t="s">
        <v>541</v>
      </c>
      <c r="C57" s="1582"/>
      <c r="D57" s="1582"/>
      <c r="E57" s="1582"/>
      <c r="F57" s="1567"/>
      <c r="G57" s="595" t="s">
        <v>523</v>
      </c>
      <c r="H57" s="758" t="s">
        <v>524</v>
      </c>
      <c r="I57" s="557">
        <v>0</v>
      </c>
      <c r="J57" s="558">
        <v>0</v>
      </c>
      <c r="K57" s="448">
        <f t="shared" si="9"/>
        <v>0</v>
      </c>
      <c r="L57" s="560" t="s">
        <v>485</v>
      </c>
      <c r="M57" s="468"/>
      <c r="N57" s="469"/>
      <c r="O57" s="469"/>
      <c r="P57" s="469"/>
      <c r="Q57" s="469"/>
      <c r="R57" s="470"/>
      <c r="S57" s="771">
        <f t="shared" si="7"/>
        <v>0</v>
      </c>
      <c r="T57" s="471">
        <f t="shared" si="8"/>
        <v>0</v>
      </c>
      <c r="U57" s="447"/>
    </row>
    <row r="58" spans="1:28" ht="15.75" thickBot="1" x14ac:dyDescent="0.3">
      <c r="A58" s="1578"/>
      <c r="B58" s="1583" t="s">
        <v>541</v>
      </c>
      <c r="C58" s="1584"/>
      <c r="D58" s="1584"/>
      <c r="E58" s="1584"/>
      <c r="F58" s="1568"/>
      <c r="G58" s="598" t="s">
        <v>523</v>
      </c>
      <c r="H58" s="759" t="s">
        <v>524</v>
      </c>
      <c r="I58" s="584">
        <v>0</v>
      </c>
      <c r="J58" s="583">
        <v>0</v>
      </c>
      <c r="K58" s="472">
        <f t="shared" si="9"/>
        <v>0</v>
      </c>
      <c r="L58" s="567" t="s">
        <v>485</v>
      </c>
      <c r="M58" s="473"/>
      <c r="N58" s="474"/>
      <c r="O58" s="474"/>
      <c r="P58" s="474"/>
      <c r="Q58" s="474"/>
      <c r="R58" s="475"/>
      <c r="S58" s="774">
        <f t="shared" si="7"/>
        <v>0</v>
      </c>
      <c r="T58" s="471">
        <f t="shared" si="8"/>
        <v>0</v>
      </c>
      <c r="U58" s="447"/>
    </row>
    <row r="59" spans="1:28" ht="15.75" thickBot="1" x14ac:dyDescent="0.3">
      <c r="A59" s="1536" t="s">
        <v>542</v>
      </c>
      <c r="B59" s="1537"/>
      <c r="C59" s="1537"/>
      <c r="D59" s="1537"/>
      <c r="E59" s="1537"/>
      <c r="F59" s="1537"/>
      <c r="G59" s="1537"/>
      <c r="H59" s="1538"/>
      <c r="I59" s="449">
        <f>SUM(I44:I58)</f>
        <v>0</v>
      </c>
      <c r="J59" s="449">
        <f>SUM(J44:J58)</f>
        <v>0</v>
      </c>
      <c r="K59" s="449">
        <f>SUM(K44:K58)</f>
        <v>0</v>
      </c>
      <c r="S59" s="449">
        <f>SUM(V41:V58)</f>
        <v>0</v>
      </c>
      <c r="T59" s="449">
        <f>SUM(W41:W58)</f>
        <v>0</v>
      </c>
    </row>
    <row r="60" spans="1:28" x14ac:dyDescent="0.25">
      <c r="A60" s="1539" t="s">
        <v>543</v>
      </c>
      <c r="B60" s="1540"/>
      <c r="C60" s="1540"/>
      <c r="D60" s="1540"/>
      <c r="E60" s="1540"/>
      <c r="F60" s="1540"/>
      <c r="G60" s="1540"/>
      <c r="H60" s="1540"/>
      <c r="I60" s="1540"/>
      <c r="J60" s="1541"/>
      <c r="K60" s="1401"/>
      <c r="V60" s="97"/>
      <c r="W60" s="97"/>
      <c r="Y60" s="38"/>
      <c r="Z60" s="38"/>
      <c r="AA60" s="38"/>
      <c r="AB60" s="38"/>
    </row>
    <row r="61" spans="1:28" ht="15.75" thickBot="1" x14ac:dyDescent="0.3">
      <c r="A61" s="1527" t="s">
        <v>503</v>
      </c>
      <c r="B61" s="1528"/>
      <c r="C61" s="1528"/>
      <c r="D61" s="1528"/>
      <c r="E61" s="1528"/>
      <c r="F61" s="1528"/>
      <c r="G61" s="1528"/>
      <c r="H61" s="1528"/>
      <c r="I61" s="1528"/>
      <c r="J61" s="1529"/>
      <c r="K61" s="452"/>
      <c r="V61" s="97"/>
      <c r="W61" s="97"/>
      <c r="Y61" s="38"/>
      <c r="Z61" s="38"/>
      <c r="AA61" s="38"/>
      <c r="AB61" s="38"/>
    </row>
    <row r="62" spans="1:28" ht="15.75" thickBot="1" x14ac:dyDescent="0.3">
      <c r="A62" s="1375"/>
      <c r="B62" s="1376"/>
      <c r="C62" s="1376"/>
      <c r="D62" s="1376"/>
      <c r="E62" s="1376"/>
      <c r="F62" s="1376"/>
      <c r="G62" s="1376"/>
      <c r="H62" s="1376"/>
      <c r="I62" s="476"/>
      <c r="J62" s="477"/>
      <c r="K62" s="478"/>
      <c r="V62" s="97"/>
      <c r="W62" s="97"/>
      <c r="Y62" s="38"/>
      <c r="Z62" s="38"/>
      <c r="AA62" s="38"/>
      <c r="AB62" s="38"/>
    </row>
    <row r="63" spans="1:28" ht="83.25" customHeight="1" thickBot="1" x14ac:dyDescent="0.3">
      <c r="A63" s="1552" t="s">
        <v>544</v>
      </c>
      <c r="B63" s="1553"/>
      <c r="C63" s="1553"/>
      <c r="D63" s="1553"/>
      <c r="E63" s="1553"/>
      <c r="F63" s="1553"/>
      <c r="G63" s="1553"/>
      <c r="H63" s="1553"/>
      <c r="I63" s="1553"/>
      <c r="J63" s="1554"/>
      <c r="K63" s="417"/>
      <c r="V63" s="97"/>
      <c r="W63" s="97"/>
      <c r="Y63" s="38"/>
      <c r="Z63" s="38"/>
      <c r="AA63" s="38"/>
      <c r="AB63" s="38"/>
    </row>
    <row r="64" spans="1:28" ht="15.75" thickBot="1" x14ac:dyDescent="0.3">
      <c r="A64" s="1523" t="s">
        <v>518</v>
      </c>
      <c r="B64" s="1531"/>
      <c r="C64" s="1531"/>
      <c r="D64" s="1531"/>
      <c r="E64" s="1531"/>
      <c r="F64" s="1531"/>
      <c r="G64" s="1531"/>
      <c r="H64" s="1530"/>
      <c r="I64" s="463" t="s">
        <v>468</v>
      </c>
      <c r="J64" s="463" t="s">
        <v>458</v>
      </c>
      <c r="K64" s="441" t="s">
        <v>469</v>
      </c>
      <c r="L64" s="464" t="s">
        <v>470</v>
      </c>
      <c r="M64" s="1519" t="s">
        <v>461</v>
      </c>
      <c r="N64" s="1520"/>
      <c r="O64" s="1520"/>
      <c r="P64" s="1520"/>
      <c r="Q64" s="1521"/>
      <c r="R64" s="1521"/>
      <c r="S64" s="1521"/>
      <c r="T64" s="1522"/>
      <c r="U64" s="465"/>
      <c r="V64" s="38"/>
      <c r="W64" s="38"/>
      <c r="X64" s="38"/>
      <c r="Y64" s="38"/>
    </row>
    <row r="65" spans="1:28" s="38" customFormat="1" ht="12.75" x14ac:dyDescent="0.2">
      <c r="A65" s="1546" t="s">
        <v>545</v>
      </c>
      <c r="B65" s="1547"/>
      <c r="C65" s="1547"/>
      <c r="D65" s="1547"/>
      <c r="E65" s="1547"/>
      <c r="F65" s="1547"/>
      <c r="G65" s="1547"/>
      <c r="H65" s="1574"/>
      <c r="I65" s="546">
        <v>0</v>
      </c>
      <c r="J65" s="547">
        <v>0</v>
      </c>
      <c r="K65" s="548">
        <f t="shared" ref="K65:K72" si="10">J65+I65</f>
        <v>0</v>
      </c>
      <c r="L65" s="549" t="s">
        <v>485</v>
      </c>
      <c r="M65" s="610"/>
      <c r="N65" s="574"/>
      <c r="O65" s="574"/>
      <c r="P65" s="574"/>
      <c r="Q65" s="574"/>
      <c r="R65" s="575"/>
      <c r="S65" s="576">
        <f>I65+SUM(M65,O65,Q65)</f>
        <v>0</v>
      </c>
      <c r="T65" s="577">
        <f>J65+SUM(N65,P65,R65)</f>
        <v>0</v>
      </c>
      <c r="U65" s="555"/>
    </row>
    <row r="66" spans="1:28" s="38" customFormat="1" ht="12.75" x14ac:dyDescent="0.2">
      <c r="A66" s="1542" t="s">
        <v>545</v>
      </c>
      <c r="B66" s="1506"/>
      <c r="C66" s="1506"/>
      <c r="D66" s="1506"/>
      <c r="E66" s="1506"/>
      <c r="F66" s="1506"/>
      <c r="G66" s="1506"/>
      <c r="H66" s="1575"/>
      <c r="I66" s="557">
        <v>0</v>
      </c>
      <c r="J66" s="558">
        <v>0</v>
      </c>
      <c r="K66" s="559">
        <f t="shared" si="10"/>
        <v>0</v>
      </c>
      <c r="L66" s="560" t="s">
        <v>485</v>
      </c>
      <c r="M66" s="611"/>
      <c r="N66" s="579"/>
      <c r="O66" s="579"/>
      <c r="P66" s="579"/>
      <c r="Q66" s="579"/>
      <c r="R66" s="580"/>
      <c r="S66" s="581">
        <f t="shared" ref="S66:S72" si="11">I66+SUM(M66,O66,Q66)</f>
        <v>0</v>
      </c>
      <c r="T66" s="582">
        <f t="shared" ref="T66:T72" si="12">J66-SUM(N66,P66,R66)</f>
        <v>0</v>
      </c>
      <c r="U66" s="555"/>
    </row>
    <row r="67" spans="1:28" s="38" customFormat="1" ht="12.75" customHeight="1" x14ac:dyDescent="0.2">
      <c r="A67" s="1542" t="s">
        <v>545</v>
      </c>
      <c r="B67" s="1506"/>
      <c r="C67" s="1506"/>
      <c r="D67" s="1506"/>
      <c r="E67" s="1506"/>
      <c r="F67" s="1506"/>
      <c r="G67" s="1506"/>
      <c r="H67" s="1575"/>
      <c r="I67" s="557">
        <v>0</v>
      </c>
      <c r="J67" s="558">
        <v>0</v>
      </c>
      <c r="K67" s="559">
        <f t="shared" si="10"/>
        <v>0</v>
      </c>
      <c r="L67" s="560" t="s">
        <v>485</v>
      </c>
      <c r="M67" s="611"/>
      <c r="N67" s="579"/>
      <c r="O67" s="579"/>
      <c r="P67" s="579"/>
      <c r="Q67" s="579"/>
      <c r="R67" s="580"/>
      <c r="S67" s="581">
        <f t="shared" si="11"/>
        <v>0</v>
      </c>
      <c r="T67" s="582">
        <f t="shared" si="12"/>
        <v>0</v>
      </c>
      <c r="U67" s="555"/>
    </row>
    <row r="68" spans="1:28" s="38" customFormat="1" ht="15" customHeight="1" x14ac:dyDescent="0.25">
      <c r="A68" s="1542" t="s">
        <v>545</v>
      </c>
      <c r="B68" s="1506"/>
      <c r="C68" s="1506"/>
      <c r="D68" s="1506"/>
      <c r="E68" s="1506"/>
      <c r="F68" s="1506"/>
      <c r="G68" s="1506"/>
      <c r="H68" s="1575"/>
      <c r="I68" s="557">
        <v>0</v>
      </c>
      <c r="J68" s="558">
        <v>0</v>
      </c>
      <c r="K68" s="559">
        <f t="shared" si="10"/>
        <v>0</v>
      </c>
      <c r="L68" s="560" t="s">
        <v>485</v>
      </c>
      <c r="M68" s="611"/>
      <c r="N68" s="579"/>
      <c r="O68" s="579"/>
      <c r="P68" s="579"/>
      <c r="Q68" s="579"/>
      <c r="R68" s="580"/>
      <c r="S68" s="581">
        <f t="shared" si="11"/>
        <v>0</v>
      </c>
      <c r="T68" s="582">
        <f t="shared" si="12"/>
        <v>0</v>
      </c>
      <c r="U68" s="555"/>
      <c r="V68"/>
      <c r="W68"/>
      <c r="X68"/>
      <c r="Y68"/>
    </row>
    <row r="69" spans="1:28" s="38" customFormat="1" ht="15" customHeight="1" x14ac:dyDescent="0.25">
      <c r="A69" s="1542" t="s">
        <v>545</v>
      </c>
      <c r="B69" s="1506"/>
      <c r="C69" s="1506"/>
      <c r="D69" s="1506"/>
      <c r="E69" s="1506"/>
      <c r="F69" s="1506"/>
      <c r="G69" s="1506"/>
      <c r="H69" s="1575"/>
      <c r="I69" s="557">
        <v>0</v>
      </c>
      <c r="J69" s="558">
        <v>0</v>
      </c>
      <c r="K69" s="559">
        <f t="shared" si="10"/>
        <v>0</v>
      </c>
      <c r="L69" s="560" t="s">
        <v>485</v>
      </c>
      <c r="M69" s="611"/>
      <c r="N69" s="579"/>
      <c r="O69" s="579"/>
      <c r="P69" s="579"/>
      <c r="Q69" s="579"/>
      <c r="R69" s="580"/>
      <c r="S69" s="581">
        <f t="shared" si="11"/>
        <v>0</v>
      </c>
      <c r="T69" s="582">
        <f t="shared" si="12"/>
        <v>0</v>
      </c>
      <c r="U69" s="555"/>
      <c r="V69"/>
      <c r="W69"/>
      <c r="X69"/>
      <c r="Y69"/>
    </row>
    <row r="70" spans="1:28" s="38" customFormat="1" ht="15" customHeight="1" x14ac:dyDescent="0.25">
      <c r="A70" s="1542" t="s">
        <v>545</v>
      </c>
      <c r="B70" s="1506"/>
      <c r="C70" s="1506"/>
      <c r="D70" s="1506"/>
      <c r="E70" s="1506"/>
      <c r="F70" s="1506"/>
      <c r="G70" s="1506"/>
      <c r="H70" s="1575"/>
      <c r="I70" s="557">
        <v>0</v>
      </c>
      <c r="J70" s="558">
        <v>0</v>
      </c>
      <c r="K70" s="559">
        <f t="shared" si="10"/>
        <v>0</v>
      </c>
      <c r="L70" s="560" t="s">
        <v>485</v>
      </c>
      <c r="M70" s="611"/>
      <c r="N70" s="579"/>
      <c r="O70" s="579"/>
      <c r="P70" s="579"/>
      <c r="Q70" s="579"/>
      <c r="R70" s="580"/>
      <c r="S70" s="581">
        <f t="shared" si="11"/>
        <v>0</v>
      </c>
      <c r="T70" s="582">
        <f t="shared" si="12"/>
        <v>0</v>
      </c>
      <c r="U70" s="555"/>
      <c r="V70"/>
      <c r="W70"/>
      <c r="X70"/>
      <c r="Y70"/>
    </row>
    <row r="71" spans="1:28" s="38" customFormat="1" ht="15" customHeight="1" x14ac:dyDescent="0.25">
      <c r="A71" s="1542" t="s">
        <v>545</v>
      </c>
      <c r="B71" s="1506"/>
      <c r="C71" s="1506"/>
      <c r="D71" s="1506"/>
      <c r="E71" s="1506"/>
      <c r="F71" s="1506"/>
      <c r="G71" s="1506"/>
      <c r="H71" s="1575"/>
      <c r="I71" s="557">
        <v>0</v>
      </c>
      <c r="J71" s="558">
        <v>0</v>
      </c>
      <c r="K71" s="559">
        <f t="shared" si="10"/>
        <v>0</v>
      </c>
      <c r="L71" s="560" t="s">
        <v>485</v>
      </c>
      <c r="M71" s="611"/>
      <c r="N71" s="579"/>
      <c r="O71" s="579"/>
      <c r="P71" s="579"/>
      <c r="Q71" s="579"/>
      <c r="R71" s="580"/>
      <c r="S71" s="581">
        <f t="shared" si="11"/>
        <v>0</v>
      </c>
      <c r="T71" s="582">
        <f t="shared" si="12"/>
        <v>0</v>
      </c>
      <c r="U71" s="555"/>
      <c r="V71"/>
      <c r="W71"/>
      <c r="X71"/>
      <c r="Y71"/>
    </row>
    <row r="72" spans="1:28" s="38" customFormat="1" ht="15.75" thickBot="1" x14ac:dyDescent="0.3">
      <c r="A72" s="1558" t="s">
        <v>545</v>
      </c>
      <c r="B72" s="1559"/>
      <c r="C72" s="1559"/>
      <c r="D72" s="1559"/>
      <c r="E72" s="1559"/>
      <c r="F72" s="1559"/>
      <c r="G72" s="1559"/>
      <c r="H72" s="1589"/>
      <c r="I72" s="584">
        <v>0</v>
      </c>
      <c r="J72" s="583">
        <v>0</v>
      </c>
      <c r="K72" s="585">
        <f t="shared" si="10"/>
        <v>0</v>
      </c>
      <c r="L72" s="567" t="s">
        <v>485</v>
      </c>
      <c r="M72" s="612"/>
      <c r="N72" s="587"/>
      <c r="O72" s="587"/>
      <c r="P72" s="587"/>
      <c r="Q72" s="587"/>
      <c r="R72" s="588"/>
      <c r="S72" s="581">
        <f t="shared" si="11"/>
        <v>0</v>
      </c>
      <c r="T72" s="582">
        <f t="shared" si="12"/>
        <v>0</v>
      </c>
      <c r="U72" s="555"/>
      <c r="V72"/>
      <c r="W72"/>
      <c r="X72"/>
      <c r="Y72"/>
    </row>
    <row r="73" spans="1:28" ht="15.75" thickBot="1" x14ac:dyDescent="0.3">
      <c r="A73" s="1536" t="s">
        <v>546</v>
      </c>
      <c r="B73" s="1537"/>
      <c r="C73" s="1537"/>
      <c r="D73" s="1537"/>
      <c r="E73" s="1537"/>
      <c r="F73" s="1537"/>
      <c r="G73" s="1537"/>
      <c r="H73" s="1538"/>
      <c r="I73" s="449">
        <f>SUM(I65:I72)</f>
        <v>0</v>
      </c>
      <c r="J73" s="449">
        <f>SUM(J65:J72)</f>
        <v>0</v>
      </c>
      <c r="K73" s="449">
        <f>SUM(K65:K72)</f>
        <v>0</v>
      </c>
      <c r="S73" s="449">
        <f>SUM(V62:V72)</f>
        <v>0</v>
      </c>
      <c r="T73" s="449">
        <f>SUM(W62:W72)</f>
        <v>0</v>
      </c>
    </row>
    <row r="74" spans="1:28" x14ac:dyDescent="0.25">
      <c r="A74" s="1539" t="s">
        <v>547</v>
      </c>
      <c r="B74" s="1540"/>
      <c r="C74" s="1540"/>
      <c r="D74" s="1540"/>
      <c r="E74" s="1540"/>
      <c r="F74" s="1540"/>
      <c r="G74" s="1540"/>
      <c r="H74" s="1540"/>
      <c r="I74" s="1540"/>
      <c r="J74" s="1541"/>
      <c r="K74" s="1401"/>
      <c r="V74" s="97"/>
      <c r="W74" s="97"/>
      <c r="Y74" s="38"/>
      <c r="Z74" s="38"/>
      <c r="AA74" s="38"/>
      <c r="AB74" s="38"/>
    </row>
    <row r="75" spans="1:28" ht="15.75" thickBot="1" x14ac:dyDescent="0.3">
      <c r="A75" s="1527" t="s">
        <v>503</v>
      </c>
      <c r="B75" s="1528"/>
      <c r="C75" s="1528"/>
      <c r="D75" s="1528"/>
      <c r="E75" s="1528"/>
      <c r="F75" s="1528"/>
      <c r="G75" s="1528"/>
      <c r="H75" s="1528"/>
      <c r="I75" s="1528"/>
      <c r="J75" s="1529"/>
      <c r="K75" s="452"/>
      <c r="V75" s="97"/>
      <c r="W75" s="97"/>
      <c r="Y75" s="38"/>
      <c r="Z75" s="38"/>
      <c r="AA75" s="38"/>
      <c r="AB75" s="38"/>
    </row>
    <row r="76" spans="1:28" ht="15.75" thickBot="1" x14ac:dyDescent="0.3">
      <c r="A76" s="1375"/>
      <c r="B76" s="1376"/>
      <c r="C76" s="1376"/>
      <c r="D76" s="1376"/>
      <c r="E76" s="1376"/>
      <c r="F76" s="1376"/>
      <c r="G76" s="1376"/>
      <c r="H76" s="1376"/>
      <c r="I76" s="476"/>
      <c r="J76" s="477"/>
      <c r="K76" s="478"/>
      <c r="V76" s="97"/>
      <c r="W76" s="97"/>
      <c r="Y76" s="38"/>
      <c r="Z76" s="38"/>
      <c r="AA76" s="38"/>
      <c r="AB76" s="38"/>
    </row>
    <row r="77" spans="1:28" ht="30.75" customHeight="1" thickBot="1" x14ac:dyDescent="0.3">
      <c r="A77" s="1585" t="s">
        <v>548</v>
      </c>
      <c r="B77" s="1586"/>
      <c r="C77" s="1586"/>
      <c r="D77" s="1586"/>
      <c r="E77" s="1586"/>
      <c r="F77" s="1586"/>
      <c r="G77" s="1586"/>
      <c r="H77" s="1586"/>
      <c r="I77" s="1586"/>
      <c r="J77" s="1587"/>
      <c r="K77" s="417"/>
      <c r="V77" s="97"/>
      <c r="W77" s="97"/>
      <c r="Y77" s="38"/>
      <c r="Z77" s="38"/>
      <c r="AA77" s="38"/>
      <c r="AB77" s="38"/>
    </row>
    <row r="78" spans="1:28" ht="15.75" thickBot="1" x14ac:dyDescent="0.3">
      <c r="A78" s="1523" t="s">
        <v>549</v>
      </c>
      <c r="B78" s="1588"/>
      <c r="C78" s="1531" t="s">
        <v>550</v>
      </c>
      <c r="D78" s="1531"/>
      <c r="E78" s="1524"/>
      <c r="F78" s="1524"/>
      <c r="G78" s="1524"/>
      <c r="H78" s="1588"/>
      <c r="I78" s="482" t="s">
        <v>468</v>
      </c>
      <c r="J78" s="482" t="s">
        <v>458</v>
      </c>
      <c r="K78" s="441" t="s">
        <v>469</v>
      </c>
      <c r="L78" s="464" t="s">
        <v>470</v>
      </c>
      <c r="M78" s="1519" t="s">
        <v>461</v>
      </c>
      <c r="N78" s="1520"/>
      <c r="O78" s="1520"/>
      <c r="P78" s="1520"/>
      <c r="Q78" s="1521"/>
      <c r="R78" s="1521"/>
      <c r="S78" s="1521"/>
      <c r="T78" s="1522"/>
      <c r="U78" s="465"/>
      <c r="V78" s="38"/>
      <c r="W78" s="38"/>
      <c r="X78" s="38"/>
      <c r="Y78" s="38"/>
    </row>
    <row r="79" spans="1:28" s="38" customFormat="1" ht="15" customHeight="1" x14ac:dyDescent="0.2">
      <c r="A79" s="1546" t="s">
        <v>551</v>
      </c>
      <c r="B79" s="1591"/>
      <c r="C79" s="1592" t="s">
        <v>552</v>
      </c>
      <c r="D79" s="1592"/>
      <c r="E79" s="1580"/>
      <c r="F79" s="1580"/>
      <c r="G79" s="1580"/>
      <c r="H79" s="1591"/>
      <c r="I79" s="546">
        <v>0</v>
      </c>
      <c r="J79" s="547">
        <v>0</v>
      </c>
      <c r="K79" s="548">
        <f t="shared" ref="K79:K86" si="13">J79+I79</f>
        <v>0</v>
      </c>
      <c r="L79" s="549" t="s">
        <v>485</v>
      </c>
      <c r="M79" s="610"/>
      <c r="N79" s="574"/>
      <c r="O79" s="574"/>
      <c r="P79" s="574"/>
      <c r="Q79" s="574"/>
      <c r="R79" s="575"/>
      <c r="S79" s="576">
        <f>I79+SUM(M79,O79,Q79)</f>
        <v>0</v>
      </c>
      <c r="T79" s="577">
        <f>J79+SUM(N79,P79,R79)</f>
        <v>0</v>
      </c>
      <c r="U79" s="555"/>
    </row>
    <row r="80" spans="1:28" s="38" customFormat="1" ht="15" customHeight="1" x14ac:dyDescent="0.2">
      <c r="A80" s="1542" t="s">
        <v>551</v>
      </c>
      <c r="B80" s="1590"/>
      <c r="C80" s="1508" t="s">
        <v>138</v>
      </c>
      <c r="D80" s="1508"/>
      <c r="E80" s="1582"/>
      <c r="F80" s="1582"/>
      <c r="G80" s="1582"/>
      <c r="H80" s="1590"/>
      <c r="I80" s="557">
        <v>0</v>
      </c>
      <c r="J80" s="558">
        <v>0</v>
      </c>
      <c r="K80" s="559">
        <f t="shared" si="13"/>
        <v>0</v>
      </c>
      <c r="L80" s="560" t="s">
        <v>485</v>
      </c>
      <c r="M80" s="611"/>
      <c r="N80" s="579"/>
      <c r="O80" s="579"/>
      <c r="P80" s="579"/>
      <c r="Q80" s="579"/>
      <c r="R80" s="580"/>
      <c r="S80" s="581">
        <f t="shared" ref="S80:S86" si="14">I80+SUM(M80,O80,Q80)</f>
        <v>0</v>
      </c>
      <c r="T80" s="582">
        <f t="shared" ref="T80:T86" si="15">J80-SUM(N80,P80,R80)</f>
        <v>0</v>
      </c>
      <c r="U80" s="555"/>
    </row>
    <row r="81" spans="1:28" s="38" customFormat="1" ht="15" customHeight="1" x14ac:dyDescent="0.2">
      <c r="A81" s="1542" t="s">
        <v>551</v>
      </c>
      <c r="B81" s="1590"/>
      <c r="C81" s="1508" t="s">
        <v>553</v>
      </c>
      <c r="D81" s="1508"/>
      <c r="E81" s="1582"/>
      <c r="F81" s="1582"/>
      <c r="G81" s="1582"/>
      <c r="H81" s="1590"/>
      <c r="I81" s="557">
        <v>0</v>
      </c>
      <c r="J81" s="558">
        <v>0</v>
      </c>
      <c r="K81" s="559">
        <f t="shared" si="13"/>
        <v>0</v>
      </c>
      <c r="L81" s="560" t="s">
        <v>485</v>
      </c>
      <c r="M81" s="611"/>
      <c r="N81" s="579"/>
      <c r="O81" s="579"/>
      <c r="P81" s="579"/>
      <c r="Q81" s="579"/>
      <c r="R81" s="580"/>
      <c r="S81" s="581">
        <f t="shared" si="14"/>
        <v>0</v>
      </c>
      <c r="T81" s="582">
        <f t="shared" si="15"/>
        <v>0</v>
      </c>
      <c r="U81" s="555"/>
    </row>
    <row r="82" spans="1:28" s="38" customFormat="1" ht="15" customHeight="1" x14ac:dyDescent="0.25">
      <c r="A82" s="1542" t="s">
        <v>551</v>
      </c>
      <c r="B82" s="1590"/>
      <c r="C82" s="1508" t="s">
        <v>553</v>
      </c>
      <c r="D82" s="1508"/>
      <c r="E82" s="1582"/>
      <c r="F82" s="1582"/>
      <c r="G82" s="1582"/>
      <c r="H82" s="1590"/>
      <c r="I82" s="557">
        <v>0</v>
      </c>
      <c r="J82" s="558">
        <v>0</v>
      </c>
      <c r="K82" s="559">
        <f t="shared" si="13"/>
        <v>0</v>
      </c>
      <c r="L82" s="560" t="s">
        <v>485</v>
      </c>
      <c r="M82" s="611"/>
      <c r="N82" s="579"/>
      <c r="O82" s="579"/>
      <c r="P82" s="579"/>
      <c r="Q82" s="579"/>
      <c r="R82" s="580"/>
      <c r="S82" s="581">
        <f t="shared" si="14"/>
        <v>0</v>
      </c>
      <c r="T82" s="582">
        <f t="shared" si="15"/>
        <v>0</v>
      </c>
      <c r="U82" s="555"/>
      <c r="V82"/>
      <c r="W82"/>
      <c r="X82"/>
      <c r="Y82"/>
    </row>
    <row r="83" spans="1:28" s="38" customFormat="1" ht="15" customHeight="1" x14ac:dyDescent="0.25">
      <c r="A83" s="1542" t="s">
        <v>551</v>
      </c>
      <c r="B83" s="1590"/>
      <c r="C83" s="1508" t="s">
        <v>553</v>
      </c>
      <c r="D83" s="1508"/>
      <c r="E83" s="1582"/>
      <c r="F83" s="1582"/>
      <c r="G83" s="1582"/>
      <c r="H83" s="1590"/>
      <c r="I83" s="557">
        <v>0</v>
      </c>
      <c r="J83" s="558">
        <v>0</v>
      </c>
      <c r="K83" s="559">
        <f t="shared" si="13"/>
        <v>0</v>
      </c>
      <c r="L83" s="560" t="s">
        <v>485</v>
      </c>
      <c r="M83" s="611"/>
      <c r="N83" s="579"/>
      <c r="O83" s="579"/>
      <c r="P83" s="579"/>
      <c r="Q83" s="579"/>
      <c r="R83" s="580"/>
      <c r="S83" s="581">
        <f t="shared" si="14"/>
        <v>0</v>
      </c>
      <c r="T83" s="582">
        <f t="shared" si="15"/>
        <v>0</v>
      </c>
      <c r="U83" s="555"/>
      <c r="V83"/>
      <c r="W83"/>
      <c r="X83"/>
      <c r="Y83"/>
    </row>
    <row r="84" spans="1:28" s="38" customFormat="1" ht="15" customHeight="1" x14ac:dyDescent="0.25">
      <c r="A84" s="1542" t="s">
        <v>551</v>
      </c>
      <c r="B84" s="1590"/>
      <c r="C84" s="1508" t="s">
        <v>553</v>
      </c>
      <c r="D84" s="1508"/>
      <c r="E84" s="1582"/>
      <c r="F84" s="1582"/>
      <c r="G84" s="1582"/>
      <c r="H84" s="1590"/>
      <c r="I84" s="557">
        <v>0</v>
      </c>
      <c r="J84" s="558">
        <v>0</v>
      </c>
      <c r="K84" s="559">
        <f t="shared" si="13"/>
        <v>0</v>
      </c>
      <c r="L84" s="560" t="s">
        <v>485</v>
      </c>
      <c r="M84" s="611"/>
      <c r="N84" s="579"/>
      <c r="O84" s="579"/>
      <c r="P84" s="579"/>
      <c r="Q84" s="579"/>
      <c r="R84" s="580"/>
      <c r="S84" s="581">
        <f t="shared" si="14"/>
        <v>0</v>
      </c>
      <c r="T84" s="582">
        <f t="shared" si="15"/>
        <v>0</v>
      </c>
      <c r="U84" s="555"/>
      <c r="V84"/>
      <c r="W84"/>
      <c r="X84"/>
      <c r="Y84"/>
    </row>
    <row r="85" spans="1:28" s="38" customFormat="1" ht="15" customHeight="1" x14ac:dyDescent="0.25">
      <c r="A85" s="1542" t="s">
        <v>551</v>
      </c>
      <c r="B85" s="1590"/>
      <c r="C85" s="1508" t="s">
        <v>553</v>
      </c>
      <c r="D85" s="1508"/>
      <c r="E85" s="1582"/>
      <c r="F85" s="1582"/>
      <c r="G85" s="1582"/>
      <c r="H85" s="1590"/>
      <c r="I85" s="557">
        <v>0</v>
      </c>
      <c r="J85" s="558">
        <v>0</v>
      </c>
      <c r="K85" s="559">
        <f t="shared" si="13"/>
        <v>0</v>
      </c>
      <c r="L85" s="560" t="s">
        <v>485</v>
      </c>
      <c r="M85" s="611"/>
      <c r="N85" s="579"/>
      <c r="O85" s="579"/>
      <c r="P85" s="579"/>
      <c r="Q85" s="579"/>
      <c r="R85" s="580"/>
      <c r="S85" s="581">
        <f t="shared" si="14"/>
        <v>0</v>
      </c>
      <c r="T85" s="582">
        <f t="shared" si="15"/>
        <v>0</v>
      </c>
      <c r="U85" s="555"/>
      <c r="V85"/>
      <c r="W85"/>
      <c r="X85"/>
      <c r="Y85"/>
    </row>
    <row r="86" spans="1:28" s="38" customFormat="1" ht="15.75" customHeight="1" thickBot="1" x14ac:dyDescent="0.3">
      <c r="A86" s="1558" t="s">
        <v>551</v>
      </c>
      <c r="B86" s="1597"/>
      <c r="C86" s="1598" t="s">
        <v>553</v>
      </c>
      <c r="D86" s="1598"/>
      <c r="E86" s="1584"/>
      <c r="F86" s="1584"/>
      <c r="G86" s="1584"/>
      <c r="H86" s="1597"/>
      <c r="I86" s="584">
        <v>0</v>
      </c>
      <c r="J86" s="583">
        <v>0</v>
      </c>
      <c r="K86" s="585">
        <f t="shared" si="13"/>
        <v>0</v>
      </c>
      <c r="L86" s="567" t="s">
        <v>485</v>
      </c>
      <c r="M86" s="612"/>
      <c r="N86" s="587"/>
      <c r="O86" s="587"/>
      <c r="P86" s="587"/>
      <c r="Q86" s="587"/>
      <c r="R86" s="588"/>
      <c r="S86" s="581">
        <f t="shared" si="14"/>
        <v>0</v>
      </c>
      <c r="T86" s="582">
        <f t="shared" si="15"/>
        <v>0</v>
      </c>
      <c r="U86" s="555"/>
      <c r="V86"/>
      <c r="W86"/>
      <c r="X86"/>
      <c r="Y86"/>
    </row>
    <row r="87" spans="1:28" ht="15.75" thickBot="1" x14ac:dyDescent="0.3">
      <c r="A87" s="1536" t="s">
        <v>554</v>
      </c>
      <c r="B87" s="1537"/>
      <c r="C87" s="1537"/>
      <c r="D87" s="1537"/>
      <c r="E87" s="1537"/>
      <c r="F87" s="1537"/>
      <c r="G87" s="1537"/>
      <c r="H87" s="1538"/>
      <c r="I87" s="449">
        <f>SUM(I76:I86)</f>
        <v>0</v>
      </c>
      <c r="J87" s="449">
        <f>SUM(J76:J86)</f>
        <v>0</v>
      </c>
      <c r="K87" s="449">
        <f>SUM(K76:K86)</f>
        <v>0</v>
      </c>
      <c r="S87" s="449">
        <f>SUM(V76:V86)</f>
        <v>0</v>
      </c>
      <c r="T87" s="449">
        <f>SUM(W76:W86)</f>
        <v>0</v>
      </c>
    </row>
    <row r="88" spans="1:28" x14ac:dyDescent="0.25">
      <c r="A88" s="1539" t="s">
        <v>555</v>
      </c>
      <c r="B88" s="1540"/>
      <c r="C88" s="1540"/>
      <c r="D88" s="1540"/>
      <c r="E88" s="1540"/>
      <c r="F88" s="1540"/>
      <c r="G88" s="1540"/>
      <c r="H88" s="1540"/>
      <c r="I88" s="1540"/>
      <c r="J88" s="1541"/>
      <c r="K88" s="1401"/>
      <c r="V88" s="97"/>
      <c r="W88" s="97"/>
      <c r="Y88" s="390"/>
      <c r="Z88" s="390"/>
      <c r="AA88" s="390"/>
      <c r="AB88" s="390"/>
    </row>
    <row r="89" spans="1:28" ht="16.5" customHeight="1" thickBot="1" x14ac:dyDescent="0.3">
      <c r="A89" s="1527" t="s">
        <v>503</v>
      </c>
      <c r="B89" s="1528"/>
      <c r="C89" s="1528"/>
      <c r="D89" s="1528"/>
      <c r="E89" s="1528"/>
      <c r="F89" s="1528"/>
      <c r="G89" s="1528"/>
      <c r="H89" s="1528"/>
      <c r="I89" s="1528"/>
      <c r="J89" s="1529"/>
      <c r="K89" s="452"/>
      <c r="V89" s="97"/>
      <c r="W89" s="97"/>
      <c r="Y89" s="390"/>
      <c r="Z89" s="390"/>
      <c r="AA89" s="390"/>
      <c r="AB89" s="390"/>
    </row>
    <row r="90" spans="1:28" ht="15.75" thickBot="1" x14ac:dyDescent="0.3">
      <c r="A90" s="1375"/>
      <c r="B90" s="1376"/>
      <c r="C90" s="1376"/>
      <c r="D90" s="1376"/>
      <c r="E90" s="1376"/>
      <c r="F90" s="1376"/>
      <c r="G90" s="1376"/>
      <c r="H90" s="1376"/>
      <c r="I90" s="476"/>
      <c r="J90" s="477"/>
      <c r="K90" s="478"/>
      <c r="V90" s="97"/>
      <c r="W90" s="97"/>
      <c r="Y90" s="390"/>
      <c r="Z90" s="390"/>
      <c r="AA90" s="390"/>
      <c r="AB90" s="390"/>
    </row>
    <row r="91" spans="1:28" ht="36.75" customHeight="1" thickBot="1" x14ac:dyDescent="0.3">
      <c r="A91" s="1523" t="s">
        <v>556</v>
      </c>
      <c r="B91" s="1531"/>
      <c r="C91" s="1531"/>
      <c r="D91" s="1531"/>
      <c r="E91" s="1531"/>
      <c r="F91" s="1586"/>
      <c r="G91" s="1586"/>
      <c r="H91" s="1586"/>
      <c r="I91" s="1586"/>
      <c r="J91" s="1587"/>
      <c r="K91" s="417"/>
      <c r="V91" s="97"/>
      <c r="W91" s="97"/>
      <c r="Y91" s="390"/>
      <c r="Z91" s="390"/>
      <c r="AA91" s="390"/>
      <c r="AB91" s="390"/>
    </row>
    <row r="92" spans="1:28" ht="105.75" thickBot="1" x14ac:dyDescent="0.3">
      <c r="A92" s="483" t="s">
        <v>557</v>
      </c>
      <c r="B92" s="1603" t="s">
        <v>558</v>
      </c>
      <c r="C92" s="1604"/>
      <c r="D92" s="1398" t="s">
        <v>559</v>
      </c>
      <c r="E92" s="1605" t="s">
        <v>560</v>
      </c>
      <c r="F92" s="1606"/>
      <c r="G92" s="545" t="str">
        <f>'Tab 3-Schedule-Outcomes'!K32</f>
        <v>Other Funding Provided for Activity - Source
(If Applicable)</v>
      </c>
      <c r="H92" s="1398" t="s">
        <v>561</v>
      </c>
      <c r="I92" s="482" t="s">
        <v>468</v>
      </c>
      <c r="J92" s="482" t="s">
        <v>458</v>
      </c>
      <c r="K92" s="441" t="s">
        <v>469</v>
      </c>
      <c r="L92" s="464" t="s">
        <v>470</v>
      </c>
      <c r="M92" s="1519" t="s">
        <v>461</v>
      </c>
      <c r="N92" s="1520"/>
      <c r="O92" s="1520"/>
      <c r="P92" s="1520"/>
      <c r="Q92" s="1521"/>
      <c r="R92" s="1521"/>
      <c r="S92" s="1521"/>
      <c r="T92" s="1522"/>
      <c r="U92" s="465"/>
      <c r="V92" s="390"/>
      <c r="W92" s="390"/>
      <c r="X92" s="390"/>
      <c r="Y92" s="390"/>
    </row>
    <row r="93" spans="1:28" s="390" customFormat="1" ht="12.75" x14ac:dyDescent="0.2">
      <c r="A93" s="1417" t="str">
        <f>'Tab 3-Schedule-Outcomes'!G34</f>
        <v>[Select Activity Category]</v>
      </c>
      <c r="B93" s="1593" t="str">
        <f>'Tab 3-Schedule-Outcomes'!I34</f>
        <v>[Select BMP Warehouse Name]</v>
      </c>
      <c r="C93" s="1594"/>
      <c r="D93" s="613" t="str">
        <f>'Tab 3-Schedule-Outcomes'!D34</f>
        <v>[Enter Location]</v>
      </c>
      <c r="E93" s="1595" t="str">
        <f>'Tab 3-Schedule-Outcomes'!F34</f>
        <v>[Yes or No]</v>
      </c>
      <c r="F93" s="1596"/>
      <c r="G93" s="614" t="str">
        <f>'Tab 3-Schedule-Outcomes'!K34</f>
        <v>[Enter Source]</v>
      </c>
      <c r="H93" s="746">
        <v>0</v>
      </c>
      <c r="I93" s="745">
        <v>0</v>
      </c>
      <c r="J93" s="748">
        <v>0</v>
      </c>
      <c r="K93" s="548">
        <f t="shared" ref="K93:K112" si="16">J93+I93</f>
        <v>0</v>
      </c>
      <c r="L93" s="549" t="s">
        <v>485</v>
      </c>
      <c r="M93" s="615"/>
      <c r="N93" s="551"/>
      <c r="O93" s="551"/>
      <c r="P93" s="551"/>
      <c r="Q93" s="551"/>
      <c r="R93" s="552"/>
      <c r="S93" s="553">
        <f t="shared" ref="S93:S112" si="17">I93+SUM(M93,O93,Q93)</f>
        <v>0</v>
      </c>
      <c r="T93" s="554">
        <f t="shared" ref="T93:T112" si="18">J93+SUM(N93,P93,R93)</f>
        <v>0</v>
      </c>
      <c r="U93" s="555"/>
    </row>
    <row r="94" spans="1:28" s="390" customFormat="1" ht="12.75" x14ac:dyDescent="0.2">
      <c r="A94" s="1406" t="str">
        <f>'Tab 3-Schedule-Outcomes'!G35</f>
        <v>[Select Activity Category]</v>
      </c>
      <c r="B94" s="1599" t="str">
        <f>'Tab 3-Schedule-Outcomes'!I35</f>
        <v>[Select BMP Warehouse Name]</v>
      </c>
      <c r="C94" s="1600"/>
      <c r="D94" s="616" t="str">
        <f>'Tab 3-Schedule-Outcomes'!D35</f>
        <v>[Enter Location]</v>
      </c>
      <c r="E94" s="1601" t="str">
        <f>'Tab 3-Schedule-Outcomes'!F35</f>
        <v>[Yes or No]</v>
      </c>
      <c r="F94" s="1602"/>
      <c r="G94" s="616" t="str">
        <f>'Tab 3-Schedule-Outcomes'!K35</f>
        <v>[Enter Source]</v>
      </c>
      <c r="H94" s="617">
        <v>0</v>
      </c>
      <c r="I94" s="617">
        <v>0</v>
      </c>
      <c r="J94" s="618">
        <v>0</v>
      </c>
      <c r="K94" s="559">
        <f t="shared" si="16"/>
        <v>0</v>
      </c>
      <c r="L94" s="560" t="s">
        <v>485</v>
      </c>
      <c r="M94" s="619"/>
      <c r="N94" s="562"/>
      <c r="O94" s="562"/>
      <c r="P94" s="562"/>
      <c r="Q94" s="562"/>
      <c r="R94" s="563"/>
      <c r="S94" s="564">
        <f t="shared" si="17"/>
        <v>0</v>
      </c>
      <c r="T94" s="565">
        <f t="shared" si="18"/>
        <v>0</v>
      </c>
      <c r="U94" s="555"/>
    </row>
    <row r="95" spans="1:28" s="390" customFormat="1" ht="12.75" x14ac:dyDescent="0.2">
      <c r="A95" s="1406" t="str">
        <f>'Tab 3-Schedule-Outcomes'!G36</f>
        <v>[Select Activity Category]</v>
      </c>
      <c r="B95" s="1599" t="str">
        <f>'Tab 3-Schedule-Outcomes'!I36</f>
        <v>[Select BMP Warehouse Name]</v>
      </c>
      <c r="C95" s="1600"/>
      <c r="D95" s="616" t="str">
        <f>'Tab 3-Schedule-Outcomes'!D36</f>
        <v>[Enter Location]</v>
      </c>
      <c r="E95" s="1601" t="str">
        <f>'Tab 3-Schedule-Outcomes'!F36</f>
        <v>[Yes or No]</v>
      </c>
      <c r="F95" s="1602"/>
      <c r="G95" s="616" t="str">
        <f>'Tab 3-Schedule-Outcomes'!K36</f>
        <v>[Enter Source]</v>
      </c>
      <c r="H95" s="617">
        <v>0</v>
      </c>
      <c r="I95" s="617">
        <v>0</v>
      </c>
      <c r="J95" s="618">
        <v>0</v>
      </c>
      <c r="K95" s="559">
        <f t="shared" si="16"/>
        <v>0</v>
      </c>
      <c r="L95" s="560" t="s">
        <v>485</v>
      </c>
      <c r="M95" s="619"/>
      <c r="N95" s="562"/>
      <c r="O95" s="562"/>
      <c r="P95" s="562"/>
      <c r="Q95" s="562"/>
      <c r="R95" s="563"/>
      <c r="S95" s="564">
        <f t="shared" si="17"/>
        <v>0</v>
      </c>
      <c r="T95" s="565">
        <f t="shared" si="18"/>
        <v>0</v>
      </c>
      <c r="U95" s="555"/>
    </row>
    <row r="96" spans="1:28" s="390" customFormat="1" ht="12.75" x14ac:dyDescent="0.2">
      <c r="A96" s="1406" t="str">
        <f>'Tab 3-Schedule-Outcomes'!G37</f>
        <v>[Select Activity Category]</v>
      </c>
      <c r="B96" s="1599" t="str">
        <f>'Tab 3-Schedule-Outcomes'!I37</f>
        <v>[Select BMP Warehouse Name]</v>
      </c>
      <c r="C96" s="1600"/>
      <c r="D96" s="616" t="str">
        <f>'Tab 3-Schedule-Outcomes'!D37</f>
        <v>[Enter Location]</v>
      </c>
      <c r="E96" s="1601" t="str">
        <f>'Tab 3-Schedule-Outcomes'!F37</f>
        <v>[Yes or No]</v>
      </c>
      <c r="F96" s="1602"/>
      <c r="G96" s="616" t="str">
        <f>'Tab 3-Schedule-Outcomes'!K37</f>
        <v>[Enter Source]</v>
      </c>
      <c r="H96" s="617">
        <v>0</v>
      </c>
      <c r="I96" s="617">
        <v>0</v>
      </c>
      <c r="J96" s="618">
        <v>0</v>
      </c>
      <c r="K96" s="559">
        <f t="shared" si="16"/>
        <v>0</v>
      </c>
      <c r="L96" s="560" t="s">
        <v>485</v>
      </c>
      <c r="M96" s="619"/>
      <c r="N96" s="562"/>
      <c r="O96" s="562"/>
      <c r="P96" s="562"/>
      <c r="Q96" s="562"/>
      <c r="R96" s="563"/>
      <c r="S96" s="564">
        <f t="shared" si="17"/>
        <v>0</v>
      </c>
      <c r="T96" s="565">
        <f t="shared" si="18"/>
        <v>0</v>
      </c>
      <c r="U96" s="555"/>
    </row>
    <row r="97" spans="1:25" s="390" customFormat="1" ht="12.75" x14ac:dyDescent="0.2">
      <c r="A97" s="669" t="str">
        <f>'Tab 3-Schedule-Outcomes'!G38</f>
        <v>[Select Activity Category]</v>
      </c>
      <c r="B97" s="1599" t="str">
        <f>'Tab 3-Schedule-Outcomes'!I38</f>
        <v>[Select BMP Warehouse Name]</v>
      </c>
      <c r="C97" s="1600"/>
      <c r="D97" s="616" t="str">
        <f>'Tab 3-Schedule-Outcomes'!D38</f>
        <v>[Enter Location]</v>
      </c>
      <c r="E97" s="1601" t="str">
        <f>'Tab 3-Schedule-Outcomes'!F38</f>
        <v>[Yes or No]</v>
      </c>
      <c r="F97" s="1602"/>
      <c r="G97" s="616" t="str">
        <f>'Tab 3-Schedule-Outcomes'!K38</f>
        <v>[Enter Source]</v>
      </c>
      <c r="H97" s="617">
        <v>0</v>
      </c>
      <c r="I97" s="617">
        <v>0</v>
      </c>
      <c r="J97" s="618">
        <v>0</v>
      </c>
      <c r="K97" s="559">
        <f t="shared" si="16"/>
        <v>0</v>
      </c>
      <c r="L97" s="560" t="s">
        <v>485</v>
      </c>
      <c r="M97" s="619"/>
      <c r="N97" s="562"/>
      <c r="O97" s="562"/>
      <c r="P97" s="562"/>
      <c r="Q97" s="562"/>
      <c r="R97" s="563"/>
      <c r="S97" s="564">
        <f t="shared" si="17"/>
        <v>0</v>
      </c>
      <c r="T97" s="565">
        <f t="shared" si="18"/>
        <v>0</v>
      </c>
      <c r="U97" s="555"/>
    </row>
    <row r="98" spans="1:25" s="390" customFormat="1" ht="12.75" x14ac:dyDescent="0.2">
      <c r="A98" s="669" t="str">
        <f>'Tab 3-Schedule-Outcomes'!C39</f>
        <v>[Enter Activity Name]</v>
      </c>
      <c r="B98" s="1599" t="str">
        <f>'Tab 3-Schedule-Outcomes'!G39</f>
        <v>[Select Activity Category]</v>
      </c>
      <c r="C98" s="1600"/>
      <c r="D98" s="616" t="str">
        <f>'Tab 3-Schedule-Outcomes'!I39</f>
        <v>[Select BMP Warehouse Name]</v>
      </c>
      <c r="E98" s="1601" t="str">
        <f>'Tab 3-Schedule-Outcomes'!D39</f>
        <v>[Enter Location]</v>
      </c>
      <c r="F98" s="1602"/>
      <c r="G98" s="616" t="e">
        <f>'Tab 3-Schedule-Outcomes'!#REF!</f>
        <v>#REF!</v>
      </c>
      <c r="H98" s="617">
        <v>0</v>
      </c>
      <c r="I98" s="617">
        <v>0</v>
      </c>
      <c r="J98" s="618">
        <v>0</v>
      </c>
      <c r="K98" s="559">
        <f t="shared" si="16"/>
        <v>0</v>
      </c>
      <c r="L98" s="560" t="s">
        <v>485</v>
      </c>
      <c r="M98" s="619"/>
      <c r="N98" s="562"/>
      <c r="O98" s="562"/>
      <c r="P98" s="562"/>
      <c r="Q98" s="562"/>
      <c r="R98" s="563"/>
      <c r="S98" s="564">
        <f t="shared" si="17"/>
        <v>0</v>
      </c>
      <c r="T98" s="565">
        <f t="shared" si="18"/>
        <v>0</v>
      </c>
      <c r="U98" s="555"/>
    </row>
    <row r="99" spans="1:25" s="390" customFormat="1" ht="12.75" x14ac:dyDescent="0.2">
      <c r="A99" s="670" t="str">
        <f>'Tab 3-Schedule-Outcomes'!C40</f>
        <v>[Enter Activity Name]</v>
      </c>
      <c r="B99" s="1599" t="str">
        <f>'Tab 3-Schedule-Outcomes'!G40</f>
        <v>[Select Activity Category]</v>
      </c>
      <c r="C99" s="1600"/>
      <c r="D99" s="621" t="str">
        <f>'Tab 3-Schedule-Outcomes'!I40</f>
        <v>[Select BMP Warehouse Name]</v>
      </c>
      <c r="E99" s="1601" t="str">
        <f>'Tab 3-Schedule-Outcomes'!D40</f>
        <v>[Enter Location]</v>
      </c>
      <c r="F99" s="1602"/>
      <c r="G99" s="616" t="e">
        <f>'Tab 3-Schedule-Outcomes'!#REF!</f>
        <v>#REF!</v>
      </c>
      <c r="H99" s="617">
        <v>0</v>
      </c>
      <c r="I99" s="617">
        <v>0</v>
      </c>
      <c r="J99" s="618">
        <v>0</v>
      </c>
      <c r="K99" s="559">
        <f t="shared" si="16"/>
        <v>0</v>
      </c>
      <c r="L99" s="560" t="s">
        <v>485</v>
      </c>
      <c r="M99" s="619"/>
      <c r="N99" s="562"/>
      <c r="O99" s="562"/>
      <c r="P99" s="562"/>
      <c r="Q99" s="562"/>
      <c r="R99" s="563"/>
      <c r="S99" s="564">
        <f t="shared" si="17"/>
        <v>0</v>
      </c>
      <c r="T99" s="565">
        <f t="shared" si="18"/>
        <v>0</v>
      </c>
      <c r="U99" s="555"/>
    </row>
    <row r="100" spans="1:25" s="390" customFormat="1" ht="12.75" x14ac:dyDescent="0.2">
      <c r="A100" s="670" t="str">
        <f>'Tab 3-Schedule-Outcomes'!C41</f>
        <v>[Enter Activity Name]</v>
      </c>
      <c r="B100" s="1599" t="str">
        <f>'Tab 3-Schedule-Outcomes'!G41</f>
        <v>[Select Activity Category]</v>
      </c>
      <c r="C100" s="1600"/>
      <c r="D100" s="621" t="str">
        <f>'Tab 3-Schedule-Outcomes'!I41</f>
        <v>[Select BMP Warehouse Name]</v>
      </c>
      <c r="E100" s="1601" t="str">
        <f>'Tab 3-Schedule-Outcomes'!D41</f>
        <v>[Enter Location]</v>
      </c>
      <c r="F100" s="1602"/>
      <c r="G100" s="616" t="e">
        <f>'Tab 3-Schedule-Outcomes'!#REF!</f>
        <v>#REF!</v>
      </c>
      <c r="H100" s="617">
        <v>0</v>
      </c>
      <c r="I100" s="617">
        <v>0</v>
      </c>
      <c r="J100" s="618">
        <v>0</v>
      </c>
      <c r="K100" s="559">
        <f t="shared" si="16"/>
        <v>0</v>
      </c>
      <c r="L100" s="560" t="s">
        <v>485</v>
      </c>
      <c r="M100" s="619"/>
      <c r="N100" s="562"/>
      <c r="O100" s="562"/>
      <c r="P100" s="562"/>
      <c r="Q100" s="562"/>
      <c r="R100" s="563"/>
      <c r="S100" s="564">
        <f t="shared" si="17"/>
        <v>0</v>
      </c>
      <c r="T100" s="565">
        <f t="shared" si="18"/>
        <v>0</v>
      </c>
      <c r="U100" s="555"/>
    </row>
    <row r="101" spans="1:25" s="390" customFormat="1" ht="12.75" x14ac:dyDescent="0.2">
      <c r="A101" s="669" t="str">
        <f>'Tab 3-Schedule-Outcomes'!C42</f>
        <v>[Enter Activity Name]</v>
      </c>
      <c r="B101" s="1599" t="str">
        <f>'Tab 3-Schedule-Outcomes'!G42</f>
        <v>[Select Activity Category]</v>
      </c>
      <c r="C101" s="1600"/>
      <c r="D101" s="616" t="str">
        <f>'Tab 3-Schedule-Outcomes'!I42</f>
        <v>[Select BMP Warehouse Name]</v>
      </c>
      <c r="E101" s="1601" t="str">
        <f>'Tab 3-Schedule-Outcomes'!D42</f>
        <v>[Enter Location]</v>
      </c>
      <c r="F101" s="1602"/>
      <c r="G101" s="616" t="e">
        <f>'Tab 3-Schedule-Outcomes'!#REF!</f>
        <v>#REF!</v>
      </c>
      <c r="H101" s="617">
        <v>0</v>
      </c>
      <c r="I101" s="617">
        <v>0</v>
      </c>
      <c r="J101" s="618">
        <v>0</v>
      </c>
      <c r="K101" s="559">
        <f t="shared" si="16"/>
        <v>0</v>
      </c>
      <c r="L101" s="560" t="s">
        <v>485</v>
      </c>
      <c r="M101" s="619"/>
      <c r="N101" s="562"/>
      <c r="O101" s="562"/>
      <c r="P101" s="562"/>
      <c r="Q101" s="562"/>
      <c r="R101" s="563"/>
      <c r="S101" s="564">
        <f t="shared" si="17"/>
        <v>0</v>
      </c>
      <c r="T101" s="565">
        <f t="shared" si="18"/>
        <v>0</v>
      </c>
      <c r="U101" s="555"/>
    </row>
    <row r="102" spans="1:25" s="390" customFormat="1" ht="12.75" x14ac:dyDescent="0.2">
      <c r="A102" s="620" t="str">
        <f>'Tab 3-Schedule-Outcomes'!C43</f>
        <v>[Enter Activity Name]</v>
      </c>
      <c r="B102" s="1599" t="str">
        <f>'Tab 3-Schedule-Outcomes'!G43</f>
        <v>[Select Activity Category]</v>
      </c>
      <c r="C102" s="1600"/>
      <c r="D102" s="621" t="str">
        <f>'Tab 3-Schedule-Outcomes'!I43</f>
        <v>[Select BMP Warehouse Name]</v>
      </c>
      <c r="E102" s="1601" t="str">
        <f>'Tab 3-Schedule-Outcomes'!D43</f>
        <v>[Enter Location]</v>
      </c>
      <c r="F102" s="1602"/>
      <c r="G102" s="616" t="e">
        <f>'Tab 3-Schedule-Outcomes'!#REF!</f>
        <v>#REF!</v>
      </c>
      <c r="H102" s="617">
        <v>0</v>
      </c>
      <c r="I102" s="617">
        <v>0</v>
      </c>
      <c r="J102" s="618">
        <v>0</v>
      </c>
      <c r="K102" s="559">
        <f t="shared" si="16"/>
        <v>0</v>
      </c>
      <c r="L102" s="560" t="s">
        <v>485</v>
      </c>
      <c r="M102" s="619"/>
      <c r="N102" s="562"/>
      <c r="O102" s="562"/>
      <c r="P102" s="562"/>
      <c r="Q102" s="562"/>
      <c r="R102" s="563"/>
      <c r="S102" s="564">
        <f t="shared" si="17"/>
        <v>0</v>
      </c>
      <c r="T102" s="565">
        <f t="shared" si="18"/>
        <v>0</v>
      </c>
      <c r="U102" s="555"/>
    </row>
    <row r="103" spans="1:25" s="390" customFormat="1" ht="12.75" x14ac:dyDescent="0.2">
      <c r="A103" s="620" t="str">
        <f>'Tab 3-Schedule-Outcomes'!C44</f>
        <v>[Enter Activity Name]</v>
      </c>
      <c r="B103" s="1599" t="str">
        <f>'Tab 3-Schedule-Outcomes'!G44</f>
        <v>[Select Activity Category]</v>
      </c>
      <c r="C103" s="1600"/>
      <c r="D103" s="621" t="str">
        <f>'Tab 3-Schedule-Outcomes'!I44</f>
        <v>[Select BMP Warehouse Name]</v>
      </c>
      <c r="E103" s="1601" t="str">
        <f>'Tab 3-Schedule-Outcomes'!D44</f>
        <v>[Enter Location]</v>
      </c>
      <c r="F103" s="1602"/>
      <c r="G103" s="616" t="e">
        <f>'Tab 3-Schedule-Outcomes'!#REF!</f>
        <v>#REF!</v>
      </c>
      <c r="H103" s="617">
        <v>0</v>
      </c>
      <c r="I103" s="617">
        <v>0</v>
      </c>
      <c r="J103" s="618">
        <v>0</v>
      </c>
      <c r="K103" s="559">
        <f t="shared" si="16"/>
        <v>0</v>
      </c>
      <c r="L103" s="560" t="s">
        <v>485</v>
      </c>
      <c r="M103" s="619"/>
      <c r="N103" s="562"/>
      <c r="O103" s="562"/>
      <c r="P103" s="562"/>
      <c r="Q103" s="562"/>
      <c r="R103" s="563"/>
      <c r="S103" s="564">
        <f t="shared" si="17"/>
        <v>0</v>
      </c>
      <c r="T103" s="565">
        <f t="shared" si="18"/>
        <v>0</v>
      </c>
      <c r="U103" s="555"/>
    </row>
    <row r="104" spans="1:25" s="390" customFormat="1" ht="12.75" x14ac:dyDescent="0.2">
      <c r="A104" s="1406" t="str">
        <f>'Tab 3-Schedule-Outcomes'!C45</f>
        <v>[Enter Activity Name]</v>
      </c>
      <c r="B104" s="1599" t="str">
        <f>'Tab 3-Schedule-Outcomes'!G45</f>
        <v>[Select Activity Category]</v>
      </c>
      <c r="C104" s="1600"/>
      <c r="D104" s="616" t="str">
        <f>'Tab 3-Schedule-Outcomes'!I45</f>
        <v>[Select BMP Warehouse Name]</v>
      </c>
      <c r="E104" s="1601" t="str">
        <f>'Tab 3-Schedule-Outcomes'!D45</f>
        <v>[Enter Location]</v>
      </c>
      <c r="F104" s="1602"/>
      <c r="G104" s="616" t="e">
        <f>'Tab 3-Schedule-Outcomes'!#REF!</f>
        <v>#REF!</v>
      </c>
      <c r="H104" s="617">
        <v>0</v>
      </c>
      <c r="I104" s="617">
        <v>0</v>
      </c>
      <c r="J104" s="618">
        <v>0</v>
      </c>
      <c r="K104" s="559">
        <f t="shared" si="16"/>
        <v>0</v>
      </c>
      <c r="L104" s="560" t="s">
        <v>485</v>
      </c>
      <c r="M104" s="619"/>
      <c r="N104" s="562"/>
      <c r="O104" s="562"/>
      <c r="P104" s="562"/>
      <c r="Q104" s="562"/>
      <c r="R104" s="563"/>
      <c r="S104" s="564">
        <f t="shared" si="17"/>
        <v>0</v>
      </c>
      <c r="T104" s="565">
        <f t="shared" si="18"/>
        <v>0</v>
      </c>
      <c r="U104" s="555"/>
    </row>
    <row r="105" spans="1:25" s="390" customFormat="1" ht="12.75" x14ac:dyDescent="0.2">
      <c r="A105" s="620" t="str">
        <f>'Tab 3-Schedule-Outcomes'!C46</f>
        <v>[Enter Activity Name]</v>
      </c>
      <c r="B105" s="1599" t="str">
        <f>'Tab 3-Schedule-Outcomes'!G46</f>
        <v>[Select Activity Category]</v>
      </c>
      <c r="C105" s="1600"/>
      <c r="D105" s="621" t="str">
        <f>'Tab 3-Schedule-Outcomes'!I46</f>
        <v>[Select BMP Warehouse Name]</v>
      </c>
      <c r="E105" s="1601" t="str">
        <f>'Tab 3-Schedule-Outcomes'!D46</f>
        <v>[Enter Location]</v>
      </c>
      <c r="F105" s="1602"/>
      <c r="G105" s="616" t="e">
        <f>'Tab 3-Schedule-Outcomes'!#REF!</f>
        <v>#REF!</v>
      </c>
      <c r="H105" s="617">
        <v>0</v>
      </c>
      <c r="I105" s="617">
        <v>0</v>
      </c>
      <c r="J105" s="618">
        <v>0</v>
      </c>
      <c r="K105" s="559">
        <f t="shared" si="16"/>
        <v>0</v>
      </c>
      <c r="L105" s="560" t="s">
        <v>485</v>
      </c>
      <c r="M105" s="619"/>
      <c r="N105" s="562"/>
      <c r="O105" s="562"/>
      <c r="P105" s="562"/>
      <c r="Q105" s="562"/>
      <c r="R105" s="563"/>
      <c r="S105" s="564">
        <f t="shared" si="17"/>
        <v>0</v>
      </c>
      <c r="T105" s="565">
        <f t="shared" si="18"/>
        <v>0</v>
      </c>
      <c r="U105" s="555"/>
    </row>
    <row r="106" spans="1:25" s="390" customFormat="1" ht="12.75" x14ac:dyDescent="0.2">
      <c r="A106" s="620" t="str">
        <f>'Tab 3-Schedule-Outcomes'!C47</f>
        <v>[Enter Activity Name]</v>
      </c>
      <c r="B106" s="1599" t="str">
        <f>'Tab 3-Schedule-Outcomes'!G47</f>
        <v>[Select Activity Category]</v>
      </c>
      <c r="C106" s="1600"/>
      <c r="D106" s="621" t="str">
        <f>'Tab 3-Schedule-Outcomes'!I47</f>
        <v>[Select BMP Warehouse Name]</v>
      </c>
      <c r="E106" s="1601" t="str">
        <f>'Tab 3-Schedule-Outcomes'!D47</f>
        <v>[Enter Location]</v>
      </c>
      <c r="F106" s="1602"/>
      <c r="G106" s="616" t="e">
        <f>'Tab 3-Schedule-Outcomes'!#REF!</f>
        <v>#REF!</v>
      </c>
      <c r="H106" s="617">
        <v>0</v>
      </c>
      <c r="I106" s="617">
        <v>0</v>
      </c>
      <c r="J106" s="618">
        <v>0</v>
      </c>
      <c r="K106" s="559">
        <f t="shared" si="16"/>
        <v>0</v>
      </c>
      <c r="L106" s="560" t="s">
        <v>485</v>
      </c>
      <c r="M106" s="619"/>
      <c r="N106" s="562"/>
      <c r="O106" s="562"/>
      <c r="P106" s="562"/>
      <c r="Q106" s="562"/>
      <c r="R106" s="563"/>
      <c r="S106" s="564">
        <f t="shared" si="17"/>
        <v>0</v>
      </c>
      <c r="T106" s="565">
        <f t="shared" si="18"/>
        <v>0</v>
      </c>
      <c r="U106" s="555"/>
    </row>
    <row r="107" spans="1:25" s="390" customFormat="1" ht="12.75" x14ac:dyDescent="0.2">
      <c r="A107" s="1406" t="str">
        <f>'Tab 3-Schedule-Outcomes'!C48</f>
        <v>[Enter Activity Name]</v>
      </c>
      <c r="B107" s="1599" t="str">
        <f>'Tab 3-Schedule-Outcomes'!G48</f>
        <v>[Select Activity Category]</v>
      </c>
      <c r="C107" s="1600"/>
      <c r="D107" s="616" t="str">
        <f>'Tab 3-Schedule-Outcomes'!I48</f>
        <v>[Select BMP Warehouse Name]</v>
      </c>
      <c r="E107" s="1601" t="str">
        <f>'Tab 3-Schedule-Outcomes'!D48</f>
        <v>[Enter Location]</v>
      </c>
      <c r="F107" s="1602"/>
      <c r="G107" s="616" t="e">
        <f>'Tab 3-Schedule-Outcomes'!#REF!</f>
        <v>#REF!</v>
      </c>
      <c r="H107" s="617">
        <v>0</v>
      </c>
      <c r="I107" s="617">
        <v>0</v>
      </c>
      <c r="J107" s="618">
        <v>0</v>
      </c>
      <c r="K107" s="559">
        <f t="shared" si="16"/>
        <v>0</v>
      </c>
      <c r="L107" s="560" t="s">
        <v>485</v>
      </c>
      <c r="M107" s="619"/>
      <c r="N107" s="562"/>
      <c r="O107" s="562"/>
      <c r="P107" s="562"/>
      <c r="Q107" s="562"/>
      <c r="R107" s="563"/>
      <c r="S107" s="564">
        <f t="shared" si="17"/>
        <v>0</v>
      </c>
      <c r="T107" s="565">
        <f t="shared" si="18"/>
        <v>0</v>
      </c>
      <c r="U107" s="555"/>
    </row>
    <row r="108" spans="1:25" s="390" customFormat="1" x14ac:dyDescent="0.25">
      <c r="A108" s="620" t="str">
        <f>'Tab 3-Schedule-Outcomes'!C49</f>
        <v>[Enter Activity Name]</v>
      </c>
      <c r="B108" s="1599" t="str">
        <f>'Tab 3-Schedule-Outcomes'!G49</f>
        <v>[Select Activity Category]</v>
      </c>
      <c r="C108" s="1600"/>
      <c r="D108" s="621" t="str">
        <f>'Tab 3-Schedule-Outcomes'!I49</f>
        <v>[Select BMP Warehouse Name]</v>
      </c>
      <c r="E108" s="1601" t="str">
        <f>'Tab 3-Schedule-Outcomes'!D49</f>
        <v>[Enter Location]</v>
      </c>
      <c r="F108" s="1602"/>
      <c r="G108" s="616" t="e">
        <f>'Tab 3-Schedule-Outcomes'!#REF!</f>
        <v>#REF!</v>
      </c>
      <c r="H108" s="617">
        <v>0</v>
      </c>
      <c r="I108" s="617">
        <v>0</v>
      </c>
      <c r="J108" s="618">
        <v>0</v>
      </c>
      <c r="K108" s="559">
        <f t="shared" si="16"/>
        <v>0</v>
      </c>
      <c r="L108" s="560" t="s">
        <v>485</v>
      </c>
      <c r="M108" s="619"/>
      <c r="N108" s="562"/>
      <c r="O108" s="562"/>
      <c r="P108" s="562"/>
      <c r="Q108" s="562"/>
      <c r="R108" s="563"/>
      <c r="S108" s="564">
        <f t="shared" si="17"/>
        <v>0</v>
      </c>
      <c r="T108" s="565">
        <f t="shared" si="18"/>
        <v>0</v>
      </c>
      <c r="U108" s="555"/>
      <c r="V108"/>
      <c r="W108"/>
      <c r="X108"/>
      <c r="Y108"/>
    </row>
    <row r="109" spans="1:25" s="390" customFormat="1" x14ac:dyDescent="0.25">
      <c r="A109" s="620" t="str">
        <f>'Tab 3-Schedule-Outcomes'!C50</f>
        <v>[Enter Activity Name]</v>
      </c>
      <c r="B109" s="1599" t="str">
        <f>'Tab 3-Schedule-Outcomes'!G50</f>
        <v>[Select Activity Category]</v>
      </c>
      <c r="C109" s="1600"/>
      <c r="D109" s="621" t="str">
        <f>'Tab 3-Schedule-Outcomes'!I50</f>
        <v>[Select BMP Warehouse Name]</v>
      </c>
      <c r="E109" s="1601" t="str">
        <f>'Tab 3-Schedule-Outcomes'!D50</f>
        <v>[Enter Location]</v>
      </c>
      <c r="F109" s="1602"/>
      <c r="G109" s="616" t="e">
        <f>'Tab 3-Schedule-Outcomes'!#REF!</f>
        <v>#REF!</v>
      </c>
      <c r="H109" s="617">
        <v>0</v>
      </c>
      <c r="I109" s="617">
        <v>0</v>
      </c>
      <c r="J109" s="618">
        <v>0</v>
      </c>
      <c r="K109" s="559">
        <f t="shared" si="16"/>
        <v>0</v>
      </c>
      <c r="L109" s="560" t="s">
        <v>485</v>
      </c>
      <c r="M109" s="619"/>
      <c r="N109" s="562"/>
      <c r="O109" s="562"/>
      <c r="P109" s="562"/>
      <c r="Q109" s="562"/>
      <c r="R109" s="563"/>
      <c r="S109" s="564">
        <f t="shared" si="17"/>
        <v>0</v>
      </c>
      <c r="T109" s="565">
        <f t="shared" si="18"/>
        <v>0</v>
      </c>
      <c r="U109" s="555"/>
      <c r="V109"/>
      <c r="W109"/>
      <c r="X109"/>
      <c r="Y109"/>
    </row>
    <row r="110" spans="1:25" s="390" customFormat="1" x14ac:dyDescent="0.25">
      <c r="A110" s="620" t="str">
        <f>'Tab 3-Schedule-Outcomes'!C51</f>
        <v>[Enter Activity Name]</v>
      </c>
      <c r="B110" s="1599" t="str">
        <f>'Tab 3-Schedule-Outcomes'!G51</f>
        <v>[Select Activity Category]</v>
      </c>
      <c r="C110" s="1600"/>
      <c r="D110" s="621" t="str">
        <f>'Tab 3-Schedule-Outcomes'!I51</f>
        <v>[Select BMP Warehouse Name]</v>
      </c>
      <c r="E110" s="1601" t="str">
        <f>'Tab 3-Schedule-Outcomes'!D51</f>
        <v>[Enter Location]</v>
      </c>
      <c r="F110" s="1602"/>
      <c r="G110" s="616" t="e">
        <f>'Tab 3-Schedule-Outcomes'!#REF!</f>
        <v>#REF!</v>
      </c>
      <c r="H110" s="617">
        <v>0</v>
      </c>
      <c r="I110" s="617">
        <v>0</v>
      </c>
      <c r="J110" s="618">
        <v>0</v>
      </c>
      <c r="K110" s="559">
        <f>J110+I110</f>
        <v>0</v>
      </c>
      <c r="L110" s="560" t="s">
        <v>485</v>
      </c>
      <c r="M110" s="619"/>
      <c r="N110" s="562"/>
      <c r="O110" s="562"/>
      <c r="P110" s="562"/>
      <c r="Q110" s="562"/>
      <c r="R110" s="563"/>
      <c r="S110" s="564">
        <f t="shared" si="17"/>
        <v>0</v>
      </c>
      <c r="T110" s="565">
        <f t="shared" si="18"/>
        <v>0</v>
      </c>
      <c r="U110" s="555"/>
      <c r="V110"/>
      <c r="W110"/>
      <c r="X110"/>
      <c r="Y110"/>
    </row>
    <row r="111" spans="1:25" s="390" customFormat="1" x14ac:dyDescent="0.25">
      <c r="A111" s="620" t="str">
        <f>'Tab 3-Schedule-Outcomes'!C52</f>
        <v>[Enter Activity Name]</v>
      </c>
      <c r="B111" s="1599" t="str">
        <f>'Tab 3-Schedule-Outcomes'!G52</f>
        <v>[Select Activity Category]</v>
      </c>
      <c r="C111" s="1600"/>
      <c r="D111" s="621" t="str">
        <f>'Tab 3-Schedule-Outcomes'!I52</f>
        <v>[Select BMP Warehouse Name]</v>
      </c>
      <c r="E111" s="1601" t="str">
        <f>'Tab 3-Schedule-Outcomes'!D52</f>
        <v>[Enter Location]</v>
      </c>
      <c r="F111" s="1602"/>
      <c r="G111" s="616" t="e">
        <f>'Tab 3-Schedule-Outcomes'!#REF!</f>
        <v>#REF!</v>
      </c>
      <c r="H111" s="617">
        <v>0</v>
      </c>
      <c r="I111" s="617">
        <v>0</v>
      </c>
      <c r="J111" s="618">
        <v>0</v>
      </c>
      <c r="K111" s="559">
        <f>J111+I111</f>
        <v>0</v>
      </c>
      <c r="L111" s="560" t="s">
        <v>485</v>
      </c>
      <c r="M111" s="619"/>
      <c r="N111" s="562"/>
      <c r="O111" s="562"/>
      <c r="P111" s="562"/>
      <c r="Q111" s="562"/>
      <c r="R111" s="563"/>
      <c r="S111" s="564">
        <f t="shared" si="17"/>
        <v>0</v>
      </c>
      <c r="T111" s="565">
        <f t="shared" si="18"/>
        <v>0</v>
      </c>
      <c r="U111" s="555"/>
      <c r="V111"/>
      <c r="W111"/>
      <c r="X111"/>
      <c r="Y111"/>
    </row>
    <row r="112" spans="1:25" s="390" customFormat="1" ht="15.75" thickBot="1" x14ac:dyDescent="0.3">
      <c r="A112" s="622" t="str">
        <f>'Tab 3-Schedule-Outcomes'!C53</f>
        <v>[Enter Activity Name]</v>
      </c>
      <c r="B112" s="1607" t="str">
        <f>'Tab 3-Schedule-Outcomes'!G53</f>
        <v>[Select Activity Category]</v>
      </c>
      <c r="C112" s="1608"/>
      <c r="D112" s="623" t="str">
        <f>'Tab 3-Schedule-Outcomes'!I53</f>
        <v>[Select BMP Warehouse Name]</v>
      </c>
      <c r="E112" s="1601" t="str">
        <f>'Tab 3-Schedule-Outcomes'!D53</f>
        <v>[Enter Location]</v>
      </c>
      <c r="F112" s="1602"/>
      <c r="G112" s="616" t="e">
        <f>'Tab 3-Schedule-Outcomes'!#REF!</f>
        <v>#REF!</v>
      </c>
      <c r="H112" s="747">
        <v>0</v>
      </c>
      <c r="I112" s="617">
        <v>0</v>
      </c>
      <c r="J112" s="624">
        <v>0</v>
      </c>
      <c r="K112" s="585">
        <f t="shared" si="16"/>
        <v>0</v>
      </c>
      <c r="L112" s="567" t="s">
        <v>485</v>
      </c>
      <c r="M112" s="625"/>
      <c r="N112" s="569"/>
      <c r="O112" s="569"/>
      <c r="P112" s="569"/>
      <c r="Q112" s="569"/>
      <c r="R112" s="570"/>
      <c r="S112" s="564">
        <f t="shared" si="17"/>
        <v>0</v>
      </c>
      <c r="T112" s="565">
        <f t="shared" si="18"/>
        <v>0</v>
      </c>
      <c r="U112" s="555"/>
      <c r="V112"/>
      <c r="W112"/>
      <c r="X112"/>
      <c r="Y112"/>
    </row>
    <row r="113" spans="1:28" ht="15.75" thickBot="1" x14ac:dyDescent="0.3">
      <c r="A113" s="1536" t="s">
        <v>562</v>
      </c>
      <c r="B113" s="1537"/>
      <c r="C113" s="1537"/>
      <c r="D113" s="1537"/>
      <c r="E113" s="1537"/>
      <c r="F113" s="1537"/>
      <c r="G113" s="1537"/>
      <c r="H113" s="1538"/>
      <c r="I113" s="449">
        <f>SUM(I91:I112)</f>
        <v>0</v>
      </c>
      <c r="J113" s="449">
        <f>SUM(J91:J112)</f>
        <v>0</v>
      </c>
      <c r="K113" s="449">
        <f>SUM(K91:K112)</f>
        <v>0</v>
      </c>
      <c r="S113" s="449">
        <f>SUM(V91:V112)</f>
        <v>0</v>
      </c>
      <c r="T113" s="449">
        <f>SUM(W91:W112)</f>
        <v>0</v>
      </c>
    </row>
    <row r="114" spans="1:28" x14ac:dyDescent="0.25">
      <c r="A114" s="1539" t="s">
        <v>563</v>
      </c>
      <c r="B114" s="1540"/>
      <c r="C114" s="1540"/>
      <c r="D114" s="1540"/>
      <c r="E114" s="1540"/>
      <c r="F114" s="1540"/>
      <c r="G114" s="1540"/>
      <c r="H114" s="1540"/>
      <c r="I114" s="1540"/>
      <c r="J114" s="1541"/>
      <c r="K114" s="1401"/>
      <c r="V114" s="97"/>
      <c r="W114" s="97"/>
      <c r="Y114" s="38"/>
      <c r="Z114" s="38"/>
      <c r="AA114" s="38"/>
      <c r="AB114" s="38"/>
    </row>
    <row r="115" spans="1:28" ht="21.75" customHeight="1" thickBot="1" x14ac:dyDescent="0.3">
      <c r="A115" s="1527" t="s">
        <v>503</v>
      </c>
      <c r="B115" s="1528"/>
      <c r="C115" s="1528"/>
      <c r="D115" s="1528"/>
      <c r="E115" s="1528"/>
      <c r="F115" s="1528"/>
      <c r="G115" s="1528"/>
      <c r="H115" s="1528"/>
      <c r="I115" s="1528"/>
      <c r="J115" s="1529"/>
      <c r="K115" s="452"/>
      <c r="V115" s="97"/>
      <c r="W115" s="97"/>
      <c r="Y115" s="38"/>
      <c r="Z115" s="38"/>
      <c r="AA115" s="38"/>
      <c r="AB115" s="38"/>
    </row>
    <row r="116" spans="1:28" ht="15.75" thickBot="1" x14ac:dyDescent="0.3">
      <c r="A116" s="1375"/>
      <c r="B116" s="1376"/>
      <c r="C116" s="1376"/>
      <c r="D116" s="1376"/>
      <c r="E116" s="1376"/>
      <c r="F116" s="1376"/>
      <c r="G116" s="1376"/>
      <c r="H116" s="1376"/>
      <c r="I116" s="476"/>
      <c r="J116" s="477"/>
      <c r="K116" s="478"/>
      <c r="V116" s="97"/>
      <c r="W116" s="97"/>
      <c r="Y116" s="38"/>
      <c r="Z116" s="38"/>
      <c r="AA116" s="38"/>
      <c r="AB116" s="38"/>
    </row>
    <row r="117" spans="1:28" ht="87.75" customHeight="1" thickBot="1" x14ac:dyDescent="0.3">
      <c r="A117" s="1552" t="s">
        <v>564</v>
      </c>
      <c r="B117" s="1553"/>
      <c r="C117" s="1553"/>
      <c r="D117" s="1553"/>
      <c r="E117" s="1553"/>
      <c r="F117" s="1553"/>
      <c r="G117" s="1553"/>
      <c r="H117" s="1553"/>
      <c r="I117" s="1553"/>
      <c r="J117" s="1554"/>
      <c r="K117" s="417"/>
      <c r="V117" s="97"/>
      <c r="W117" s="97"/>
      <c r="Y117" s="38"/>
      <c r="Z117" s="38"/>
      <c r="AA117" s="38"/>
      <c r="AB117" s="38"/>
    </row>
    <row r="118" spans="1:28" ht="15.75" thickBot="1" x14ac:dyDescent="0.3">
      <c r="A118" s="1523" t="s">
        <v>565</v>
      </c>
      <c r="B118" s="1588"/>
      <c r="C118" s="1531" t="s">
        <v>566</v>
      </c>
      <c r="D118" s="1531"/>
      <c r="E118" s="1524"/>
      <c r="F118" s="1524"/>
      <c r="G118" s="1524"/>
      <c r="H118" s="1588"/>
      <c r="I118" s="482" t="s">
        <v>468</v>
      </c>
      <c r="J118" s="482" t="s">
        <v>458</v>
      </c>
      <c r="K118" s="440" t="s">
        <v>469</v>
      </c>
      <c r="L118" s="464" t="s">
        <v>470</v>
      </c>
      <c r="M118" s="1519" t="s">
        <v>461</v>
      </c>
      <c r="N118" s="1520"/>
      <c r="O118" s="1520"/>
      <c r="P118" s="1520"/>
      <c r="Q118" s="1521"/>
      <c r="R118" s="1521"/>
      <c r="S118" s="1521"/>
      <c r="T118" s="1522"/>
      <c r="U118" s="465"/>
      <c r="V118" s="38"/>
      <c r="W118" s="38"/>
      <c r="X118" s="38"/>
      <c r="Y118" s="38"/>
    </row>
    <row r="119" spans="1:28" s="38" customFormat="1" ht="13.5" customHeight="1" thickBot="1" x14ac:dyDescent="0.25">
      <c r="A119" s="1546" t="s">
        <v>567</v>
      </c>
      <c r="B119" s="1574"/>
      <c r="C119" s="1592" t="s">
        <v>568</v>
      </c>
      <c r="D119" s="1547"/>
      <c r="E119" s="1547"/>
      <c r="F119" s="1547"/>
      <c r="G119" s="1547"/>
      <c r="H119" s="1574"/>
      <c r="I119" s="626">
        <v>0</v>
      </c>
      <c r="J119" s="627">
        <v>0</v>
      </c>
      <c r="K119" s="548">
        <f t="shared" ref="K119:K137" si="19">J119+I119</f>
        <v>0</v>
      </c>
      <c r="L119" s="628" t="s">
        <v>485</v>
      </c>
      <c r="M119" s="610"/>
      <c r="N119" s="574"/>
      <c r="O119" s="574"/>
      <c r="P119" s="574"/>
      <c r="Q119" s="574"/>
      <c r="R119" s="575"/>
      <c r="S119" s="576">
        <f t="shared" ref="S119:S126" si="20">I119+SUM(M119,O119,Q119)</f>
        <v>0</v>
      </c>
      <c r="T119" s="577">
        <f t="shared" ref="T119:T126" si="21">J119-SUM(N119,P119,R119)</f>
        <v>0</v>
      </c>
      <c r="U119" s="555"/>
    </row>
    <row r="120" spans="1:28" s="38" customFormat="1" ht="13.5" customHeight="1" thickBot="1" x14ac:dyDescent="0.25">
      <c r="A120" s="1542" t="s">
        <v>567</v>
      </c>
      <c r="B120" s="1575"/>
      <c r="C120" s="1592" t="s">
        <v>568</v>
      </c>
      <c r="D120" s="1547"/>
      <c r="E120" s="1547"/>
      <c r="F120" s="1547"/>
      <c r="G120" s="1547"/>
      <c r="H120" s="1574"/>
      <c r="I120" s="629">
        <v>0</v>
      </c>
      <c r="J120" s="630">
        <v>0</v>
      </c>
      <c r="K120" s="559">
        <f t="shared" si="19"/>
        <v>0</v>
      </c>
      <c r="L120" s="631" t="s">
        <v>485</v>
      </c>
      <c r="M120" s="611"/>
      <c r="N120" s="579"/>
      <c r="O120" s="579"/>
      <c r="P120" s="579"/>
      <c r="Q120" s="579"/>
      <c r="R120" s="580"/>
      <c r="S120" s="581">
        <f t="shared" si="20"/>
        <v>0</v>
      </c>
      <c r="T120" s="582">
        <f t="shared" si="21"/>
        <v>0</v>
      </c>
      <c r="U120" s="555"/>
    </row>
    <row r="121" spans="1:28" s="38" customFormat="1" ht="13.5" customHeight="1" thickBot="1" x14ac:dyDescent="0.25">
      <c r="A121" s="1542" t="s">
        <v>567</v>
      </c>
      <c r="B121" s="1575"/>
      <c r="C121" s="1592" t="s">
        <v>568</v>
      </c>
      <c r="D121" s="1547"/>
      <c r="E121" s="1547"/>
      <c r="F121" s="1547"/>
      <c r="G121" s="1547"/>
      <c r="H121" s="1574"/>
      <c r="I121" s="629">
        <v>0</v>
      </c>
      <c r="J121" s="630">
        <v>0</v>
      </c>
      <c r="K121" s="559">
        <f t="shared" si="19"/>
        <v>0</v>
      </c>
      <c r="L121" s="631" t="s">
        <v>485</v>
      </c>
      <c r="M121" s="611"/>
      <c r="N121" s="579"/>
      <c r="O121" s="579"/>
      <c r="P121" s="579"/>
      <c r="Q121" s="579"/>
      <c r="R121" s="580"/>
      <c r="S121" s="581">
        <f t="shared" si="20"/>
        <v>0</v>
      </c>
      <c r="T121" s="582">
        <f t="shared" si="21"/>
        <v>0</v>
      </c>
      <c r="U121" s="555"/>
    </row>
    <row r="122" spans="1:28" s="38" customFormat="1" ht="13.5" customHeight="1" thickBot="1" x14ac:dyDescent="0.3">
      <c r="A122" s="1542" t="s">
        <v>567</v>
      </c>
      <c r="B122" s="1575"/>
      <c r="C122" s="1592" t="s">
        <v>568</v>
      </c>
      <c r="D122" s="1547"/>
      <c r="E122" s="1547"/>
      <c r="F122" s="1547"/>
      <c r="G122" s="1547"/>
      <c r="H122" s="1574"/>
      <c r="I122" s="629">
        <v>0</v>
      </c>
      <c r="J122" s="630">
        <v>0</v>
      </c>
      <c r="K122" s="559">
        <f t="shared" si="19"/>
        <v>0</v>
      </c>
      <c r="L122" s="631" t="s">
        <v>485</v>
      </c>
      <c r="M122" s="611"/>
      <c r="N122" s="579"/>
      <c r="O122" s="579"/>
      <c r="P122" s="579"/>
      <c r="Q122" s="579"/>
      <c r="R122" s="580"/>
      <c r="S122" s="581">
        <f t="shared" si="20"/>
        <v>0</v>
      </c>
      <c r="T122" s="582">
        <f t="shared" si="21"/>
        <v>0</v>
      </c>
      <c r="U122" s="555"/>
      <c r="V122"/>
      <c r="W122"/>
      <c r="X122"/>
      <c r="Y122"/>
    </row>
    <row r="123" spans="1:28" s="38" customFormat="1" ht="13.5" customHeight="1" thickBot="1" x14ac:dyDescent="0.25">
      <c r="A123" s="1542" t="s">
        <v>567</v>
      </c>
      <c r="B123" s="1575"/>
      <c r="C123" s="1592" t="s">
        <v>568</v>
      </c>
      <c r="D123" s="1547"/>
      <c r="E123" s="1547"/>
      <c r="F123" s="1547"/>
      <c r="G123" s="1547"/>
      <c r="H123" s="1574"/>
      <c r="I123" s="629">
        <v>0</v>
      </c>
      <c r="J123" s="630">
        <v>0</v>
      </c>
      <c r="K123" s="559">
        <f t="shared" si="19"/>
        <v>0</v>
      </c>
      <c r="L123" s="631" t="s">
        <v>485</v>
      </c>
      <c r="M123" s="611"/>
      <c r="N123" s="579"/>
      <c r="O123" s="579"/>
      <c r="P123" s="579"/>
      <c r="Q123" s="579"/>
      <c r="R123" s="580"/>
      <c r="S123" s="581">
        <f t="shared" si="20"/>
        <v>0</v>
      </c>
      <c r="T123" s="582">
        <f t="shared" si="21"/>
        <v>0</v>
      </c>
      <c r="U123" s="555"/>
    </row>
    <row r="124" spans="1:28" s="38" customFormat="1" ht="13.5" customHeight="1" thickBot="1" x14ac:dyDescent="0.25">
      <c r="A124" s="1542" t="s">
        <v>567</v>
      </c>
      <c r="B124" s="1575"/>
      <c r="C124" s="1592" t="s">
        <v>568</v>
      </c>
      <c r="D124" s="1547"/>
      <c r="E124" s="1547"/>
      <c r="F124" s="1547"/>
      <c r="G124" s="1547"/>
      <c r="H124" s="1574"/>
      <c r="I124" s="629">
        <v>0</v>
      </c>
      <c r="J124" s="630">
        <v>0</v>
      </c>
      <c r="K124" s="559">
        <f t="shared" si="19"/>
        <v>0</v>
      </c>
      <c r="L124" s="631" t="s">
        <v>485</v>
      </c>
      <c r="M124" s="611"/>
      <c r="N124" s="579"/>
      <c r="O124" s="579"/>
      <c r="P124" s="579"/>
      <c r="Q124" s="579"/>
      <c r="R124" s="580"/>
      <c r="S124" s="581">
        <f t="shared" si="20"/>
        <v>0</v>
      </c>
      <c r="T124" s="582">
        <f t="shared" si="21"/>
        <v>0</v>
      </c>
      <c r="U124" s="555"/>
    </row>
    <row r="125" spans="1:28" s="38" customFormat="1" ht="13.5" customHeight="1" thickBot="1" x14ac:dyDescent="0.25">
      <c r="A125" s="1542" t="s">
        <v>567</v>
      </c>
      <c r="B125" s="1575"/>
      <c r="C125" s="1592" t="s">
        <v>568</v>
      </c>
      <c r="D125" s="1547"/>
      <c r="E125" s="1547"/>
      <c r="F125" s="1547"/>
      <c r="G125" s="1547"/>
      <c r="H125" s="1574"/>
      <c r="I125" s="629">
        <v>0</v>
      </c>
      <c r="J125" s="630">
        <v>0</v>
      </c>
      <c r="K125" s="559">
        <f t="shared" si="19"/>
        <v>0</v>
      </c>
      <c r="L125" s="631" t="s">
        <v>485</v>
      </c>
      <c r="M125" s="611"/>
      <c r="N125" s="579"/>
      <c r="O125" s="579"/>
      <c r="P125" s="579"/>
      <c r="Q125" s="579"/>
      <c r="R125" s="580"/>
      <c r="S125" s="581">
        <f t="shared" si="20"/>
        <v>0</v>
      </c>
      <c r="T125" s="582">
        <f t="shared" si="21"/>
        <v>0</v>
      </c>
      <c r="U125" s="555"/>
    </row>
    <row r="126" spans="1:28" s="38" customFormat="1" ht="13.5" customHeight="1" thickBot="1" x14ac:dyDescent="0.25">
      <c r="A126" s="1542" t="s">
        <v>567</v>
      </c>
      <c r="B126" s="1575"/>
      <c r="C126" s="1592" t="s">
        <v>568</v>
      </c>
      <c r="D126" s="1547"/>
      <c r="E126" s="1547"/>
      <c r="F126" s="1547"/>
      <c r="G126" s="1547"/>
      <c r="H126" s="1574"/>
      <c r="I126" s="632">
        <v>0</v>
      </c>
      <c r="J126" s="633">
        <v>0</v>
      </c>
      <c r="K126" s="585">
        <f t="shared" si="19"/>
        <v>0</v>
      </c>
      <c r="L126" s="805" t="s">
        <v>485</v>
      </c>
      <c r="M126" s="806"/>
      <c r="N126" s="807"/>
      <c r="O126" s="807"/>
      <c r="P126" s="807"/>
      <c r="Q126" s="807"/>
      <c r="R126" s="808"/>
      <c r="S126" s="809">
        <f t="shared" si="20"/>
        <v>0</v>
      </c>
      <c r="T126" s="810">
        <f t="shared" si="21"/>
        <v>0</v>
      </c>
      <c r="U126" s="555"/>
    </row>
    <row r="127" spans="1:28" ht="32.25" customHeight="1" thickBot="1" x14ac:dyDescent="0.3">
      <c r="A127" s="1585" t="s">
        <v>569</v>
      </c>
      <c r="B127" s="1586"/>
      <c r="C127" s="1586"/>
      <c r="D127" s="1586"/>
      <c r="E127" s="1586"/>
      <c r="F127" s="1586"/>
      <c r="G127" s="1586"/>
      <c r="H127" s="1586"/>
      <c r="I127" s="1586"/>
      <c r="J127" s="1587"/>
      <c r="K127" s="804"/>
      <c r="L127" s="817"/>
      <c r="M127" s="818"/>
      <c r="N127" s="818"/>
      <c r="O127" s="818"/>
      <c r="P127" s="818"/>
      <c r="Q127" s="818"/>
      <c r="R127" s="818"/>
      <c r="S127" s="819"/>
      <c r="T127" s="820"/>
      <c r="U127" s="773"/>
      <c r="V127" s="38"/>
      <c r="W127" s="38"/>
      <c r="X127" s="38"/>
      <c r="Y127" s="38"/>
    </row>
    <row r="128" spans="1:28" s="38" customFormat="1" ht="13.5" customHeight="1" x14ac:dyDescent="0.2">
      <c r="A128" s="1546" t="s">
        <v>570</v>
      </c>
      <c r="B128" s="1574"/>
      <c r="C128" s="1592" t="s">
        <v>568</v>
      </c>
      <c r="D128" s="1547"/>
      <c r="E128" s="1547"/>
      <c r="F128" s="1547"/>
      <c r="G128" s="1547"/>
      <c r="H128" s="1574"/>
      <c r="I128" s="626">
        <v>0</v>
      </c>
      <c r="J128" s="627">
        <v>0</v>
      </c>
      <c r="K128" s="548">
        <f t="shared" si="19"/>
        <v>0</v>
      </c>
      <c r="L128" s="811" t="s">
        <v>485</v>
      </c>
      <c r="M128" s="812"/>
      <c r="N128" s="813"/>
      <c r="O128" s="813"/>
      <c r="P128" s="813"/>
      <c r="Q128" s="813"/>
      <c r="R128" s="814"/>
      <c r="S128" s="815">
        <f t="shared" ref="S128:S137" si="22">I128+SUM(M128,O128,Q128)</f>
        <v>0</v>
      </c>
      <c r="T128" s="816">
        <f>J128-SUM(N128,P128,R128)</f>
        <v>0</v>
      </c>
      <c r="U128" s="555"/>
    </row>
    <row r="129" spans="1:25" s="38" customFormat="1" ht="13.5" customHeight="1" thickBot="1" x14ac:dyDescent="0.25">
      <c r="A129" s="1542" t="s">
        <v>570</v>
      </c>
      <c r="B129" s="1575"/>
      <c r="C129" s="1508" t="s">
        <v>568</v>
      </c>
      <c r="D129" s="1506"/>
      <c r="E129" s="1506"/>
      <c r="F129" s="1506"/>
      <c r="G129" s="1506"/>
      <c r="H129" s="1575"/>
      <c r="I129" s="629">
        <v>0</v>
      </c>
      <c r="J129" s="630">
        <v>0</v>
      </c>
      <c r="K129" s="559">
        <f t="shared" si="19"/>
        <v>0</v>
      </c>
      <c r="L129" s="631" t="s">
        <v>485</v>
      </c>
      <c r="M129" s="611"/>
      <c r="N129" s="579"/>
      <c r="O129" s="579"/>
      <c r="P129" s="579"/>
      <c r="Q129" s="579"/>
      <c r="R129" s="580"/>
      <c r="S129" s="581">
        <f t="shared" si="22"/>
        <v>0</v>
      </c>
      <c r="T129" s="582">
        <f>J129-SUM(N129,P129,R129)</f>
        <v>0</v>
      </c>
      <c r="U129" s="555"/>
    </row>
    <row r="130" spans="1:25" s="38" customFormat="1" ht="13.5" customHeight="1" x14ac:dyDescent="0.2">
      <c r="A130" s="1542" t="s">
        <v>570</v>
      </c>
      <c r="B130" s="1575"/>
      <c r="C130" s="1508" t="s">
        <v>568</v>
      </c>
      <c r="D130" s="1506"/>
      <c r="E130" s="1506"/>
      <c r="F130" s="1506"/>
      <c r="G130" s="1506"/>
      <c r="H130" s="1575"/>
      <c r="I130" s="629">
        <v>0</v>
      </c>
      <c r="J130" s="630">
        <v>0</v>
      </c>
      <c r="K130" s="559">
        <f t="shared" si="19"/>
        <v>0</v>
      </c>
      <c r="L130" s="631" t="s">
        <v>485</v>
      </c>
      <c r="M130" s="610"/>
      <c r="N130" s="574"/>
      <c r="O130" s="574"/>
      <c r="P130" s="574"/>
      <c r="Q130" s="574"/>
      <c r="R130" s="575"/>
      <c r="S130" s="576">
        <f t="shared" si="22"/>
        <v>0</v>
      </c>
      <c r="T130" s="577">
        <f t="shared" ref="T130:T137" si="23">J130+SUM(N130,P130,R130)</f>
        <v>0</v>
      </c>
      <c r="U130" s="555"/>
    </row>
    <row r="131" spans="1:25" s="38" customFormat="1" ht="13.5" customHeight="1" x14ac:dyDescent="0.2">
      <c r="A131" s="1542" t="s">
        <v>570</v>
      </c>
      <c r="B131" s="1575"/>
      <c r="C131" s="1508" t="s">
        <v>568</v>
      </c>
      <c r="D131" s="1506"/>
      <c r="E131" s="1506"/>
      <c r="F131" s="1506"/>
      <c r="G131" s="1506"/>
      <c r="H131" s="1575"/>
      <c r="I131" s="629">
        <v>0</v>
      </c>
      <c r="J131" s="630">
        <v>0</v>
      </c>
      <c r="K131" s="559">
        <f t="shared" si="19"/>
        <v>0</v>
      </c>
      <c r="L131" s="631" t="s">
        <v>485</v>
      </c>
      <c r="M131" s="611"/>
      <c r="N131" s="579"/>
      <c r="O131" s="579"/>
      <c r="P131" s="579"/>
      <c r="Q131" s="579"/>
      <c r="R131" s="580"/>
      <c r="S131" s="581">
        <f t="shared" si="22"/>
        <v>0</v>
      </c>
      <c r="T131" s="582">
        <f t="shared" si="23"/>
        <v>0</v>
      </c>
      <c r="U131" s="555"/>
    </row>
    <row r="132" spans="1:25" s="38" customFormat="1" ht="13.5" customHeight="1" x14ac:dyDescent="0.2">
      <c r="A132" s="1542" t="s">
        <v>570</v>
      </c>
      <c r="B132" s="1575"/>
      <c r="C132" s="1508" t="s">
        <v>568</v>
      </c>
      <c r="D132" s="1506"/>
      <c r="E132" s="1506"/>
      <c r="F132" s="1506"/>
      <c r="G132" s="1506"/>
      <c r="H132" s="1575"/>
      <c r="I132" s="629">
        <v>0</v>
      </c>
      <c r="J132" s="630">
        <v>0</v>
      </c>
      <c r="K132" s="559">
        <f t="shared" si="19"/>
        <v>0</v>
      </c>
      <c r="L132" s="631" t="s">
        <v>485</v>
      </c>
      <c r="M132" s="611"/>
      <c r="N132" s="579"/>
      <c r="O132" s="579"/>
      <c r="P132" s="579"/>
      <c r="Q132" s="579"/>
      <c r="R132" s="580"/>
      <c r="S132" s="581">
        <f t="shared" si="22"/>
        <v>0</v>
      </c>
      <c r="T132" s="582">
        <f t="shared" si="23"/>
        <v>0</v>
      </c>
      <c r="U132" s="555"/>
    </row>
    <row r="133" spans="1:25" s="38" customFormat="1" ht="13.5" customHeight="1" x14ac:dyDescent="0.25">
      <c r="A133" s="1542" t="s">
        <v>570</v>
      </c>
      <c r="B133" s="1575"/>
      <c r="C133" s="1508" t="s">
        <v>568</v>
      </c>
      <c r="D133" s="1506"/>
      <c r="E133" s="1506"/>
      <c r="F133" s="1506"/>
      <c r="G133" s="1506"/>
      <c r="H133" s="1575"/>
      <c r="I133" s="629">
        <v>0</v>
      </c>
      <c r="J133" s="630">
        <v>0</v>
      </c>
      <c r="K133" s="559">
        <f t="shared" si="19"/>
        <v>0</v>
      </c>
      <c r="L133" s="631" t="s">
        <v>485</v>
      </c>
      <c r="M133" s="611"/>
      <c r="N133" s="579"/>
      <c r="O133" s="579"/>
      <c r="P133" s="579"/>
      <c r="Q133" s="579"/>
      <c r="R133" s="580"/>
      <c r="S133" s="581">
        <f t="shared" si="22"/>
        <v>0</v>
      </c>
      <c r="T133" s="582">
        <f t="shared" si="23"/>
        <v>0</v>
      </c>
      <c r="U133" s="555"/>
      <c r="V133"/>
      <c r="W133"/>
      <c r="X133"/>
      <c r="Y133"/>
    </row>
    <row r="134" spans="1:25" s="38" customFormat="1" ht="13.5" customHeight="1" x14ac:dyDescent="0.25">
      <c r="A134" s="1542" t="s">
        <v>570</v>
      </c>
      <c r="B134" s="1575"/>
      <c r="C134" s="1508" t="s">
        <v>568</v>
      </c>
      <c r="D134" s="1506"/>
      <c r="E134" s="1506"/>
      <c r="F134" s="1506"/>
      <c r="G134" s="1506"/>
      <c r="H134" s="1575"/>
      <c r="I134" s="629">
        <v>0</v>
      </c>
      <c r="J134" s="630">
        <v>0</v>
      </c>
      <c r="K134" s="559">
        <f t="shared" si="19"/>
        <v>0</v>
      </c>
      <c r="L134" s="631" t="s">
        <v>485</v>
      </c>
      <c r="M134" s="611"/>
      <c r="N134" s="579"/>
      <c r="O134" s="579"/>
      <c r="P134" s="579"/>
      <c r="Q134" s="579"/>
      <c r="R134" s="580"/>
      <c r="S134" s="581">
        <f t="shared" si="22"/>
        <v>0</v>
      </c>
      <c r="T134" s="582">
        <f t="shared" si="23"/>
        <v>0</v>
      </c>
      <c r="U134" s="555"/>
      <c r="V134"/>
      <c r="W134"/>
      <c r="X134"/>
      <c r="Y134"/>
    </row>
    <row r="135" spans="1:25" s="38" customFormat="1" ht="13.5" customHeight="1" x14ac:dyDescent="0.25">
      <c r="A135" s="1542" t="s">
        <v>570</v>
      </c>
      <c r="B135" s="1575"/>
      <c r="C135" s="1508" t="s">
        <v>568</v>
      </c>
      <c r="D135" s="1506"/>
      <c r="E135" s="1506"/>
      <c r="F135" s="1506"/>
      <c r="G135" s="1506"/>
      <c r="H135" s="1575"/>
      <c r="I135" s="629">
        <v>0</v>
      </c>
      <c r="J135" s="630">
        <v>0</v>
      </c>
      <c r="K135" s="559">
        <f t="shared" si="19"/>
        <v>0</v>
      </c>
      <c r="L135" s="631" t="s">
        <v>485</v>
      </c>
      <c r="M135" s="611"/>
      <c r="N135" s="579"/>
      <c r="O135" s="579"/>
      <c r="P135" s="579"/>
      <c r="Q135" s="579"/>
      <c r="R135" s="580"/>
      <c r="S135" s="581">
        <f t="shared" si="22"/>
        <v>0</v>
      </c>
      <c r="T135" s="582">
        <f t="shared" si="23"/>
        <v>0</v>
      </c>
      <c r="U135" s="555"/>
      <c r="V135"/>
      <c r="W135"/>
      <c r="X135"/>
      <c r="Y135"/>
    </row>
    <row r="136" spans="1:25" s="38" customFormat="1" ht="13.5" customHeight="1" x14ac:dyDescent="0.25">
      <c r="A136" s="1542" t="s">
        <v>570</v>
      </c>
      <c r="B136" s="1575"/>
      <c r="C136" s="1508" t="s">
        <v>568</v>
      </c>
      <c r="D136" s="1506"/>
      <c r="E136" s="1506"/>
      <c r="F136" s="1506"/>
      <c r="G136" s="1506"/>
      <c r="H136" s="1575"/>
      <c r="I136" s="629">
        <v>0</v>
      </c>
      <c r="J136" s="630">
        <v>0</v>
      </c>
      <c r="K136" s="559">
        <f t="shared" si="19"/>
        <v>0</v>
      </c>
      <c r="L136" s="631" t="s">
        <v>485</v>
      </c>
      <c r="M136" s="611"/>
      <c r="N136" s="579"/>
      <c r="O136" s="579"/>
      <c r="P136" s="579"/>
      <c r="Q136" s="579"/>
      <c r="R136" s="580"/>
      <c r="S136" s="581">
        <f t="shared" si="22"/>
        <v>0</v>
      </c>
      <c r="T136" s="582">
        <f t="shared" si="23"/>
        <v>0</v>
      </c>
      <c r="U136" s="555"/>
      <c r="V136"/>
      <c r="W136"/>
      <c r="X136"/>
      <c r="Y136"/>
    </row>
    <row r="137" spans="1:25" s="38" customFormat="1" ht="13.5" customHeight="1" thickBot="1" x14ac:dyDescent="0.3">
      <c r="A137" s="1558" t="s">
        <v>570</v>
      </c>
      <c r="B137" s="1589"/>
      <c r="C137" s="1535" t="s">
        <v>568</v>
      </c>
      <c r="D137" s="1625"/>
      <c r="E137" s="1625"/>
      <c r="F137" s="1625"/>
      <c r="G137" s="1625"/>
      <c r="H137" s="1626"/>
      <c r="I137" s="634">
        <v>0</v>
      </c>
      <c r="J137" s="635">
        <v>0</v>
      </c>
      <c r="K137" s="585">
        <f t="shared" si="19"/>
        <v>0</v>
      </c>
      <c r="L137" s="636" t="s">
        <v>485</v>
      </c>
      <c r="M137" s="612"/>
      <c r="N137" s="587"/>
      <c r="O137" s="587"/>
      <c r="P137" s="587"/>
      <c r="Q137" s="587"/>
      <c r="R137" s="588"/>
      <c r="S137" s="581">
        <f t="shared" si="22"/>
        <v>0</v>
      </c>
      <c r="T137" s="582">
        <f t="shared" si="23"/>
        <v>0</v>
      </c>
      <c r="U137" s="555"/>
      <c r="V137"/>
      <c r="W137"/>
      <c r="X137"/>
      <c r="Y137"/>
    </row>
    <row r="138" spans="1:25" ht="15.75" thickBot="1" x14ac:dyDescent="0.3">
      <c r="A138" s="1536" t="s">
        <v>571</v>
      </c>
      <c r="B138" s="1627"/>
      <c r="C138" s="1627"/>
      <c r="D138" s="1627"/>
      <c r="E138" s="1627"/>
      <c r="F138" s="1627"/>
      <c r="G138" s="1627"/>
      <c r="H138" s="1628"/>
      <c r="I138" s="484">
        <f>SUM(I118:I137)</f>
        <v>0</v>
      </c>
      <c r="J138" s="484">
        <f>SUM(J118:J137)</f>
        <v>0</v>
      </c>
      <c r="K138" s="484">
        <f>SUM(K118:K137)</f>
        <v>0</v>
      </c>
      <c r="M138" s="425"/>
      <c r="N138" s="425"/>
      <c r="O138" s="425"/>
      <c r="S138" s="449">
        <f>SUM(S118:S137)</f>
        <v>0</v>
      </c>
      <c r="T138" s="484">
        <f>SUM(T118:T137)</f>
        <v>0</v>
      </c>
      <c r="U138"/>
    </row>
    <row r="139" spans="1:25" ht="15.75" customHeight="1" thickBot="1" x14ac:dyDescent="0.3">
      <c r="A139" s="1536" t="s">
        <v>572</v>
      </c>
      <c r="B139" s="1537"/>
      <c r="C139" s="1537"/>
      <c r="D139" s="1537"/>
      <c r="E139" s="1537"/>
      <c r="F139" s="1537"/>
      <c r="G139" s="1537"/>
      <c r="H139" s="1538"/>
      <c r="I139" s="449">
        <f>SUM(I138,I113,I87,I73,I59,I38,I22)</f>
        <v>0</v>
      </c>
      <c r="J139" s="449">
        <f>SUM(J138,J113,J87,J73,J59,J38,J22)</f>
        <v>0</v>
      </c>
      <c r="K139" s="485">
        <f>SUM(K138,K113,K87,K73,K59,K38,K22)</f>
        <v>0</v>
      </c>
      <c r="M139" s="425"/>
      <c r="N139" s="425"/>
      <c r="O139" s="425"/>
      <c r="S139" s="449">
        <f>SUM(S138,S113,S87,S73,S59,S38,S22)</f>
        <v>0</v>
      </c>
      <c r="T139" s="449">
        <f>SUM(T138,T113,T87,T73,T59,T38,T22)</f>
        <v>0</v>
      </c>
      <c r="U139"/>
    </row>
    <row r="140" spans="1:25" hidden="1" x14ac:dyDescent="0.25">
      <c r="A140" s="1539" t="s">
        <v>573</v>
      </c>
      <c r="B140" s="1540"/>
      <c r="C140" s="1540"/>
      <c r="D140" s="1540"/>
      <c r="E140" s="1540"/>
      <c r="F140" s="1540"/>
      <c r="G140" s="1540"/>
      <c r="H140" s="1540"/>
      <c r="I140" s="1540"/>
      <c r="J140" s="1541"/>
      <c r="K140" s="1401"/>
      <c r="V140" s="97"/>
      <c r="W140" s="97"/>
    </row>
    <row r="141" spans="1:25" ht="15.75" hidden="1" thickBot="1" x14ac:dyDescent="0.3">
      <c r="A141" s="1527" t="s">
        <v>503</v>
      </c>
      <c r="B141" s="1528"/>
      <c r="C141" s="1528"/>
      <c r="D141" s="1528"/>
      <c r="E141" s="1528"/>
      <c r="F141" s="1528"/>
      <c r="G141" s="1528"/>
      <c r="H141" s="1528"/>
      <c r="I141" s="1528"/>
      <c r="J141" s="1529"/>
      <c r="K141" s="452"/>
      <c r="V141" s="97"/>
      <c r="W141" s="97"/>
    </row>
    <row r="142" spans="1:25" ht="15.75" thickBot="1" x14ac:dyDescent="0.3">
      <c r="A142" s="1375"/>
      <c r="B142" s="1376"/>
      <c r="C142" s="1376"/>
      <c r="D142" s="1376"/>
      <c r="E142" s="1376"/>
      <c r="F142" s="1376"/>
      <c r="G142" s="1376"/>
      <c r="H142" s="1376"/>
      <c r="I142" s="476"/>
      <c r="J142" s="477"/>
      <c r="K142" s="478"/>
      <c r="V142" s="97"/>
      <c r="W142" s="97"/>
    </row>
    <row r="143" spans="1:25" ht="15.75" customHeight="1" thickBot="1" x14ac:dyDescent="0.3">
      <c r="A143" s="1615" t="s">
        <v>574</v>
      </c>
      <c r="B143" s="1616"/>
      <c r="C143" s="1616"/>
      <c r="D143" s="1616"/>
      <c r="E143" s="1616"/>
      <c r="F143" s="1616"/>
      <c r="G143" s="1616"/>
      <c r="H143" s="1616"/>
      <c r="I143" s="1616"/>
      <c r="J143" s="1617"/>
      <c r="K143" s="486"/>
      <c r="V143" s="97"/>
      <c r="W143" s="97"/>
    </row>
    <row r="144" spans="1:25" ht="15.75" thickBot="1" x14ac:dyDescent="0.3">
      <c r="A144" s="1618" t="s">
        <v>518</v>
      </c>
      <c r="B144" s="1619"/>
      <c r="C144" s="1619"/>
      <c r="D144" s="1619"/>
      <c r="E144" s="1619"/>
      <c r="F144" s="1619"/>
      <c r="G144" s="1619"/>
      <c r="H144" s="487" t="s">
        <v>575</v>
      </c>
      <c r="I144" s="487" t="s">
        <v>468</v>
      </c>
      <c r="J144" s="482" t="s">
        <v>458</v>
      </c>
      <c r="K144" s="482" t="s">
        <v>469</v>
      </c>
      <c r="P144" s="1519" t="s">
        <v>461</v>
      </c>
      <c r="Q144" s="1520"/>
      <c r="R144" s="1520"/>
      <c r="S144" s="1520"/>
      <c r="T144" s="1521"/>
      <c r="U144" s="1521"/>
      <c r="V144" s="1521"/>
      <c r="W144" s="1522"/>
    </row>
    <row r="145" spans="1:23" ht="15.75" thickBot="1" x14ac:dyDescent="0.3">
      <c r="A145" s="1620" t="s">
        <v>576</v>
      </c>
      <c r="B145" s="1621"/>
      <c r="C145" s="1621"/>
      <c r="D145" s="1621"/>
      <c r="E145" s="1621"/>
      <c r="F145" s="1621"/>
      <c r="G145" s="1621"/>
      <c r="H145" s="789" t="s">
        <v>577</v>
      </c>
      <c r="I145" s="790" t="e">
        <f>I139*H145</f>
        <v>#VALUE!</v>
      </c>
      <c r="J145" s="488">
        <v>0</v>
      </c>
      <c r="K145" s="489" t="e">
        <f>J145+I145</f>
        <v>#VALUE!</v>
      </c>
      <c r="P145" s="480"/>
      <c r="Q145" s="466"/>
      <c r="R145" s="466"/>
      <c r="S145" s="466"/>
      <c r="T145" s="466"/>
      <c r="U145" s="467"/>
      <c r="V145" s="490" t="e">
        <f>I146-SUM(P146,R146,T146)</f>
        <v>#VALUE!</v>
      </c>
      <c r="W145" s="491">
        <f>J146-SUM(Q146,S146,U146)</f>
        <v>0</v>
      </c>
    </row>
    <row r="146" spans="1:23" ht="15.75" thickBot="1" x14ac:dyDescent="0.3">
      <c r="A146" s="1536" t="s">
        <v>578</v>
      </c>
      <c r="B146" s="1537"/>
      <c r="C146" s="1537"/>
      <c r="D146" s="1537"/>
      <c r="E146" s="1537"/>
      <c r="F146" s="1537"/>
      <c r="G146" s="1537"/>
      <c r="H146" s="1538"/>
      <c r="I146" s="449" t="e">
        <f>I145</f>
        <v>#VALUE!</v>
      </c>
      <c r="J146" s="449">
        <f>J145</f>
        <v>0</v>
      </c>
      <c r="K146" s="492" t="e">
        <f>K145</f>
        <v>#VALUE!</v>
      </c>
      <c r="P146" s="481"/>
      <c r="Q146" s="474"/>
      <c r="R146" s="474"/>
      <c r="S146" s="474"/>
      <c r="T146" s="474"/>
      <c r="U146" s="475"/>
      <c r="V146" s="493" t="e">
        <f>V145</f>
        <v>#VALUE!</v>
      </c>
      <c r="W146" s="494">
        <f>W145</f>
        <v>0</v>
      </c>
    </row>
    <row r="147" spans="1:23" ht="15.75" thickBot="1" x14ac:dyDescent="0.3">
      <c r="A147" s="495"/>
      <c r="B147" s="496"/>
      <c r="C147" s="496"/>
      <c r="D147" s="496"/>
      <c r="E147" s="496"/>
      <c r="F147" s="496"/>
      <c r="G147" s="496"/>
      <c r="H147" s="496"/>
      <c r="I147" s="497"/>
      <c r="J147" s="498"/>
      <c r="K147" s="497"/>
    </row>
    <row r="148" spans="1:23" ht="15.75" thickBot="1" x14ac:dyDescent="0.3">
      <c r="A148" s="495"/>
      <c r="B148" s="496"/>
      <c r="C148" s="496"/>
      <c r="D148" s="496"/>
      <c r="E148" s="496"/>
      <c r="F148" s="496"/>
      <c r="G148" s="496"/>
      <c r="H148" s="496"/>
      <c r="I148" s="487" t="s">
        <v>468</v>
      </c>
      <c r="J148" s="482" t="s">
        <v>458</v>
      </c>
      <c r="K148" s="482" t="s">
        <v>469</v>
      </c>
      <c r="V148" s="97"/>
      <c r="W148" s="97"/>
    </row>
    <row r="149" spans="1:23" ht="15.75" thickBot="1" x14ac:dyDescent="0.3">
      <c r="A149" s="1622" t="s">
        <v>579</v>
      </c>
      <c r="B149" s="1623"/>
      <c r="C149" s="1623"/>
      <c r="D149" s="1623"/>
      <c r="E149" s="1623"/>
      <c r="F149" s="1623"/>
      <c r="G149" s="1623"/>
      <c r="H149" s="1624"/>
      <c r="I149" s="499" t="e">
        <f>SUM(I146,I139)</f>
        <v>#VALUE!</v>
      </c>
      <c r="J149" s="499">
        <f>SUM(J146,J139)</f>
        <v>0</v>
      </c>
      <c r="K149" s="499" t="e">
        <f>SUM(K146,K139)</f>
        <v>#VALUE!</v>
      </c>
      <c r="V149" s="500" t="e">
        <f>SUM(V146,S139)</f>
        <v>#VALUE!</v>
      </c>
      <c r="W149" s="501">
        <f>SUM(W146,T139)</f>
        <v>0</v>
      </c>
    </row>
    <row r="150" spans="1:23" hidden="1" x14ac:dyDescent="0.25">
      <c r="A150" s="502"/>
      <c r="B150" s="1383"/>
      <c r="C150" s="1383"/>
      <c r="D150" s="1383"/>
      <c r="E150" s="1383"/>
      <c r="F150" s="1383"/>
      <c r="G150" s="1383"/>
      <c r="H150" s="1383"/>
      <c r="I150" s="503"/>
      <c r="J150" s="504"/>
      <c r="K150" s="503"/>
    </row>
    <row r="151" spans="1:23" hidden="1" x14ac:dyDescent="0.25">
      <c r="A151" s="505" t="s">
        <v>580</v>
      </c>
      <c r="I151" s="506"/>
      <c r="J151" s="507"/>
    </row>
    <row r="152" spans="1:23" hidden="1" x14ac:dyDescent="0.25">
      <c r="A152" s="1609" t="s">
        <v>503</v>
      </c>
      <c r="B152" s="1610"/>
      <c r="C152" s="1610"/>
      <c r="D152" s="1610"/>
      <c r="E152" s="1610"/>
      <c r="F152" s="1610"/>
      <c r="G152" s="1610"/>
      <c r="H152" s="1610"/>
      <c r="I152" s="1610"/>
      <c r="J152" s="1611"/>
      <c r="K152" s="508"/>
    </row>
    <row r="153" spans="1:23" ht="15.75" hidden="1" thickBot="1" x14ac:dyDescent="0.3">
      <c r="A153" s="1612"/>
      <c r="B153" s="1613"/>
      <c r="C153" s="1613"/>
      <c r="D153" s="1613"/>
      <c r="E153" s="1613"/>
      <c r="F153" s="1613"/>
      <c r="G153" s="1613"/>
      <c r="H153" s="1613"/>
      <c r="I153" s="1613"/>
      <c r="J153" s="1614"/>
      <c r="K153" s="508"/>
    </row>
    <row r="166" ht="18" customHeight="1" x14ac:dyDescent="0.25"/>
  </sheetData>
  <sheetProtection formatCells="0" insertRows="0" selectLockedCells="1"/>
  <mergeCells count="239">
    <mergeCell ref="A152:J153"/>
    <mergeCell ref="A143:J143"/>
    <mergeCell ref="A144:G144"/>
    <mergeCell ref="P144:W144"/>
    <mergeCell ref="A145:G145"/>
    <mergeCell ref="A146:H146"/>
    <mergeCell ref="A149:H149"/>
    <mergeCell ref="A137:B137"/>
    <mergeCell ref="C137:H137"/>
    <mergeCell ref="A138:H138"/>
    <mergeCell ref="A139:H139"/>
    <mergeCell ref="A140:J140"/>
    <mergeCell ref="A141:J141"/>
    <mergeCell ref="A134:B134"/>
    <mergeCell ref="C134:H134"/>
    <mergeCell ref="A135:B135"/>
    <mergeCell ref="C135:H135"/>
    <mergeCell ref="A136:B136"/>
    <mergeCell ref="C136:H136"/>
    <mergeCell ref="A131:B131"/>
    <mergeCell ref="C131:H131"/>
    <mergeCell ref="A132:B132"/>
    <mergeCell ref="C132:H132"/>
    <mergeCell ref="A133:B133"/>
    <mergeCell ref="C133:H133"/>
    <mergeCell ref="A127:J127"/>
    <mergeCell ref="A128:B128"/>
    <mergeCell ref="C128:H128"/>
    <mergeCell ref="A129:B129"/>
    <mergeCell ref="C129:H129"/>
    <mergeCell ref="A130:B130"/>
    <mergeCell ref="C130:H130"/>
    <mergeCell ref="A124:B124"/>
    <mergeCell ref="C124:H124"/>
    <mergeCell ref="A125:B125"/>
    <mergeCell ref="C125:H125"/>
    <mergeCell ref="A126:B126"/>
    <mergeCell ref="C126:H126"/>
    <mergeCell ref="A121:B121"/>
    <mergeCell ref="C121:H121"/>
    <mergeCell ref="A122:B122"/>
    <mergeCell ref="C122:H122"/>
    <mergeCell ref="A123:B123"/>
    <mergeCell ref="C123:H123"/>
    <mergeCell ref="A118:B118"/>
    <mergeCell ref="C118:H118"/>
    <mergeCell ref="M118:T118"/>
    <mergeCell ref="A119:B119"/>
    <mergeCell ref="C119:H119"/>
    <mergeCell ref="A120:B120"/>
    <mergeCell ref="C120:H120"/>
    <mergeCell ref="B112:C112"/>
    <mergeCell ref="E112:F112"/>
    <mergeCell ref="A113:H113"/>
    <mergeCell ref="A114:J114"/>
    <mergeCell ref="A115:J115"/>
    <mergeCell ref="A117:J117"/>
    <mergeCell ref="B109:C109"/>
    <mergeCell ref="E109:F109"/>
    <mergeCell ref="B110:C110"/>
    <mergeCell ref="E110:F110"/>
    <mergeCell ref="B111:C111"/>
    <mergeCell ref="E111:F111"/>
    <mergeCell ref="B106:C106"/>
    <mergeCell ref="E106:F106"/>
    <mergeCell ref="B107:C107"/>
    <mergeCell ref="E107:F107"/>
    <mergeCell ref="B108:C108"/>
    <mergeCell ref="E108:F108"/>
    <mergeCell ref="B103:C103"/>
    <mergeCell ref="E103:F103"/>
    <mergeCell ref="B104:C104"/>
    <mergeCell ref="E104:F104"/>
    <mergeCell ref="B105:C105"/>
    <mergeCell ref="E105:F105"/>
    <mergeCell ref="B100:C100"/>
    <mergeCell ref="E100:F100"/>
    <mergeCell ref="B101:C101"/>
    <mergeCell ref="E101:F101"/>
    <mergeCell ref="B102:C102"/>
    <mergeCell ref="E102:F102"/>
    <mergeCell ref="B97:C97"/>
    <mergeCell ref="E97:F97"/>
    <mergeCell ref="B98:C98"/>
    <mergeCell ref="E98:F98"/>
    <mergeCell ref="B99:C99"/>
    <mergeCell ref="E99:F99"/>
    <mergeCell ref="B94:C94"/>
    <mergeCell ref="E94:F94"/>
    <mergeCell ref="B95:C95"/>
    <mergeCell ref="E95:F95"/>
    <mergeCell ref="B96:C96"/>
    <mergeCell ref="E96:F96"/>
    <mergeCell ref="A89:J89"/>
    <mergeCell ref="A91:J91"/>
    <mergeCell ref="B92:C92"/>
    <mergeCell ref="E92:F92"/>
    <mergeCell ref="M92:T92"/>
    <mergeCell ref="B93:C93"/>
    <mergeCell ref="E93:F93"/>
    <mergeCell ref="A85:B85"/>
    <mergeCell ref="C85:H85"/>
    <mergeCell ref="A86:B86"/>
    <mergeCell ref="C86:H86"/>
    <mergeCell ref="A87:H87"/>
    <mergeCell ref="A88:J88"/>
    <mergeCell ref="A82:B82"/>
    <mergeCell ref="C82:H82"/>
    <mergeCell ref="A83:B83"/>
    <mergeCell ref="C83:H83"/>
    <mergeCell ref="A84:B84"/>
    <mergeCell ref="C84:H84"/>
    <mergeCell ref="M78:T78"/>
    <mergeCell ref="A79:B79"/>
    <mergeCell ref="C79:H79"/>
    <mergeCell ref="A80:B80"/>
    <mergeCell ref="C80:H80"/>
    <mergeCell ref="A81:B81"/>
    <mergeCell ref="C81:H81"/>
    <mergeCell ref="A73:H73"/>
    <mergeCell ref="A74:J74"/>
    <mergeCell ref="A75:J75"/>
    <mergeCell ref="A77:J77"/>
    <mergeCell ref="A78:B78"/>
    <mergeCell ref="C78:H78"/>
    <mergeCell ref="A67:H67"/>
    <mergeCell ref="A68:H68"/>
    <mergeCell ref="A69:H69"/>
    <mergeCell ref="A70:H70"/>
    <mergeCell ref="A71:H71"/>
    <mergeCell ref="A72:H72"/>
    <mergeCell ref="A61:J61"/>
    <mergeCell ref="A63:J63"/>
    <mergeCell ref="A64:H64"/>
    <mergeCell ref="M64:T64"/>
    <mergeCell ref="A65:H65"/>
    <mergeCell ref="A66:H66"/>
    <mergeCell ref="A56:A58"/>
    <mergeCell ref="B56:F56"/>
    <mergeCell ref="B57:F57"/>
    <mergeCell ref="B58:F58"/>
    <mergeCell ref="A59:H59"/>
    <mergeCell ref="A60:J60"/>
    <mergeCell ref="A50:A52"/>
    <mergeCell ref="E50:F50"/>
    <mergeCell ref="E51:F51"/>
    <mergeCell ref="E52:F52"/>
    <mergeCell ref="A53:A55"/>
    <mergeCell ref="E53:F53"/>
    <mergeCell ref="E54:F54"/>
    <mergeCell ref="E55:F55"/>
    <mergeCell ref="A44:A46"/>
    <mergeCell ref="E44:F44"/>
    <mergeCell ref="E45:F45"/>
    <mergeCell ref="E46:F46"/>
    <mergeCell ref="A47:A49"/>
    <mergeCell ref="E47:F47"/>
    <mergeCell ref="E48:F48"/>
    <mergeCell ref="E49:F49"/>
    <mergeCell ref="A38:H38"/>
    <mergeCell ref="A39:J39"/>
    <mergeCell ref="A40:J40"/>
    <mergeCell ref="A42:J42"/>
    <mergeCell ref="B43:H43"/>
    <mergeCell ref="M43:T43"/>
    <mergeCell ref="A36:B36"/>
    <mergeCell ref="C36:E36"/>
    <mergeCell ref="F36:G36"/>
    <mergeCell ref="A37:B37"/>
    <mergeCell ref="C37:E37"/>
    <mergeCell ref="F37:G37"/>
    <mergeCell ref="A34:B34"/>
    <mergeCell ref="C34:E34"/>
    <mergeCell ref="F34:G34"/>
    <mergeCell ref="A35:B35"/>
    <mergeCell ref="C35:E35"/>
    <mergeCell ref="F35:G35"/>
    <mergeCell ref="A32:B32"/>
    <mergeCell ref="C32:E32"/>
    <mergeCell ref="F32:G32"/>
    <mergeCell ref="A33:B33"/>
    <mergeCell ref="C33:E33"/>
    <mergeCell ref="F33:G33"/>
    <mergeCell ref="A30:B30"/>
    <mergeCell ref="C30:E30"/>
    <mergeCell ref="F30:G30"/>
    <mergeCell ref="A31:B31"/>
    <mergeCell ref="C31:E31"/>
    <mergeCell ref="F31:G31"/>
    <mergeCell ref="A28:B28"/>
    <mergeCell ref="C28:E28"/>
    <mergeCell ref="F28:G28"/>
    <mergeCell ref="A29:B29"/>
    <mergeCell ref="C29:E29"/>
    <mergeCell ref="F29:G29"/>
    <mergeCell ref="A24:J24"/>
    <mergeCell ref="A26:J26"/>
    <mergeCell ref="A27:B27"/>
    <mergeCell ref="C27:E27"/>
    <mergeCell ref="F27:G27"/>
    <mergeCell ref="M27:T27"/>
    <mergeCell ref="A20:C20"/>
    <mergeCell ref="D20:E20"/>
    <mergeCell ref="A21:C21"/>
    <mergeCell ref="D21:E21"/>
    <mergeCell ref="A22:H22"/>
    <mergeCell ref="A23:J23"/>
    <mergeCell ref="A17:C17"/>
    <mergeCell ref="D17:E17"/>
    <mergeCell ref="A18:C18"/>
    <mergeCell ref="D18:E18"/>
    <mergeCell ref="A19:C19"/>
    <mergeCell ref="D19:E19"/>
    <mergeCell ref="A14:C14"/>
    <mergeCell ref="D14:E14"/>
    <mergeCell ref="A15:C15"/>
    <mergeCell ref="D15:E15"/>
    <mergeCell ref="A16:C16"/>
    <mergeCell ref="D16:E16"/>
    <mergeCell ref="A12:C12"/>
    <mergeCell ref="D12:E12"/>
    <mergeCell ref="A13:C13"/>
    <mergeCell ref="D13:E13"/>
    <mergeCell ref="V6:Y6"/>
    <mergeCell ref="A7:D7"/>
    <mergeCell ref="E7:J7"/>
    <mergeCell ref="A9:J9"/>
    <mergeCell ref="M9:T9"/>
    <mergeCell ref="A10:C10"/>
    <mergeCell ref="D10:E10"/>
    <mergeCell ref="A1:J1"/>
    <mergeCell ref="A2:J2"/>
    <mergeCell ref="A3:J3"/>
    <mergeCell ref="A4:J4"/>
    <mergeCell ref="A5:J5"/>
    <mergeCell ref="A6:D6"/>
    <mergeCell ref="E6:J6"/>
    <mergeCell ref="A11:C11"/>
    <mergeCell ref="D11:E11"/>
  </mergeCells>
  <pageMargins left="0.25" right="0.25" top="0.75" bottom="0.75" header="0.3" footer="0.3"/>
  <pageSetup scale="53" fitToHeight="0" orientation="landscape" r:id="rId1"/>
  <rowBreaks count="2" manualBreakCount="2">
    <brk id="40" max="16383" man="1"/>
    <brk id="8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'Grantee Project Data'!$C$18:$C$27</xm:f>
          </x14:formula1>
          <xm:sqref>A128:B137</xm:sqref>
        </x14:dataValidation>
        <x14:dataValidation type="list" allowBlank="1" showInputMessage="1" showErrorMessage="1" xr:uid="{00000000-0002-0000-0F00-000002000000}">
          <x14:formula1>
            <xm:f>'Grantee Project Data'!$C$17:$C$27</xm:f>
          </x14:formula1>
          <xm:sqref>D93:D112</xm:sqref>
        </x14:dataValidation>
        <x14:dataValidation type="list" allowBlank="1" showInputMessage="1" showErrorMessage="1" xr:uid="{00000000-0002-0000-0F00-000000000000}">
          <x14:formula1>
            <xm:f>Look_Up!#REF!</xm:f>
          </x14:formula1>
          <xm:sqref>H145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43"/>
  <sheetViews>
    <sheetView topLeftCell="A5" workbookViewId="0"/>
  </sheetViews>
  <sheetFormatPr defaultColWidth="9.140625" defaultRowHeight="15" x14ac:dyDescent="0.25"/>
  <cols>
    <col min="1" max="1" width="21.42578125" customWidth="1"/>
    <col min="2" max="2" width="43.42578125" customWidth="1"/>
    <col min="3" max="3" width="32.85546875" customWidth="1"/>
    <col min="4" max="4" width="24.5703125" customWidth="1"/>
    <col min="5" max="5" width="20.140625" customWidth="1"/>
    <col min="6" max="6" width="13.85546875" customWidth="1"/>
    <col min="7" max="7" width="19.140625" customWidth="1"/>
    <col min="8" max="8" width="27.140625" customWidth="1"/>
    <col min="9" max="9" width="73" customWidth="1"/>
    <col min="10" max="10" width="14.42578125" style="425" customWidth="1"/>
    <col min="11" max="11" width="17.140625" customWidth="1"/>
  </cols>
  <sheetData>
    <row r="1" spans="1:11" s="415" customFormat="1" ht="15" hidden="1" customHeight="1" x14ac:dyDescent="0.25">
      <c r="G1" s="416"/>
      <c r="I1"/>
      <c r="J1"/>
    </row>
    <row r="2" spans="1:11" s="415" customFormat="1" hidden="1" x14ac:dyDescent="0.25"/>
    <row r="3" spans="1:11" s="415" customFormat="1" hidden="1" x14ac:dyDescent="0.25">
      <c r="A3" s="1498" t="s">
        <v>444</v>
      </c>
      <c r="B3" s="1498"/>
      <c r="C3" s="1498"/>
      <c r="D3" s="1498"/>
      <c r="E3" s="1498"/>
      <c r="F3" s="1498"/>
      <c r="G3" s="1498"/>
      <c r="H3" s="417"/>
      <c r="I3" s="417"/>
      <c r="J3" s="417"/>
      <c r="K3" s="417"/>
    </row>
    <row r="4" spans="1:11" s="415" customFormat="1" ht="18.75" hidden="1" customHeight="1" x14ac:dyDescent="0.25">
      <c r="A4" s="1498" t="s">
        <v>581</v>
      </c>
      <c r="B4" s="1498"/>
      <c r="C4" s="1498"/>
      <c r="D4" s="1498"/>
      <c r="E4" s="1498"/>
      <c r="F4" s="1498"/>
      <c r="G4" s="1498"/>
      <c r="H4" s="417"/>
      <c r="I4" s="417"/>
      <c r="J4" s="417"/>
      <c r="K4" s="417"/>
    </row>
    <row r="5" spans="1:11" s="415" customFormat="1" x14ac:dyDescent="0.25">
      <c r="A5" s="1498" t="s">
        <v>582</v>
      </c>
      <c r="B5" s="1498"/>
      <c r="C5" s="1498"/>
      <c r="D5" s="1498"/>
      <c r="E5" s="1498"/>
      <c r="F5" s="1498"/>
      <c r="G5" s="1498"/>
      <c r="H5" s="417"/>
      <c r="I5" s="417"/>
      <c r="J5" s="417"/>
      <c r="K5" s="417"/>
    </row>
    <row r="6" spans="1:11" s="415" customFormat="1" hidden="1" x14ac:dyDescent="0.25">
      <c r="A6" s="1498" t="s">
        <v>583</v>
      </c>
      <c r="B6" s="1498"/>
      <c r="C6" s="1498"/>
      <c r="D6" s="1498"/>
      <c r="E6" s="1498"/>
      <c r="F6" s="1498"/>
      <c r="G6" s="1498"/>
      <c r="H6" s="417"/>
      <c r="I6" s="417"/>
      <c r="J6" s="417"/>
      <c r="K6" s="417"/>
    </row>
    <row r="7" spans="1:11" s="415" customFormat="1" ht="30.75" hidden="1" customHeight="1" x14ac:dyDescent="0.25">
      <c r="A7" s="1631" t="s">
        <v>584</v>
      </c>
      <c r="B7" s="1632"/>
      <c r="C7" s="1632"/>
      <c r="D7" s="1632"/>
      <c r="E7" s="1632"/>
      <c r="F7" s="1632"/>
      <c r="G7" s="1632"/>
    </row>
    <row r="8" spans="1:11" s="415" customFormat="1" ht="24.75" hidden="1" customHeight="1" x14ac:dyDescent="0.25">
      <c r="A8" s="1633" t="s">
        <v>585</v>
      </c>
      <c r="B8" s="1634"/>
      <c r="C8" s="1634"/>
      <c r="D8" s="1634"/>
      <c r="E8" s="1634"/>
      <c r="F8" s="1634"/>
      <c r="G8" s="1634"/>
    </row>
    <row r="9" spans="1:11" s="415" customFormat="1" hidden="1" x14ac:dyDescent="0.25">
      <c r="A9" s="1635" t="s">
        <v>586</v>
      </c>
      <c r="B9" s="1636"/>
      <c r="C9" s="1636"/>
      <c r="D9" s="1636"/>
      <c r="E9" s="1636"/>
      <c r="F9" s="1636"/>
      <c r="G9" s="1636"/>
      <c r="H9" s="417"/>
      <c r="I9" s="417"/>
      <c r="J9" s="417"/>
    </row>
    <row r="10" spans="1:11" s="415" customFormat="1" hidden="1" x14ac:dyDescent="0.25">
      <c r="A10" s="1637" t="s">
        <v>587</v>
      </c>
      <c r="B10" s="1638"/>
      <c r="C10" s="1638"/>
      <c r="D10" s="1638"/>
      <c r="E10" s="1638"/>
      <c r="F10" s="1638"/>
      <c r="G10" s="1638"/>
      <c r="H10" s="1382"/>
      <c r="I10" s="1382"/>
      <c r="J10" s="1382"/>
    </row>
    <row r="11" spans="1:11" s="415" customFormat="1" hidden="1" x14ac:dyDescent="0.25">
      <c r="A11" s="1639" t="s">
        <v>588</v>
      </c>
      <c r="B11" s="1640"/>
      <c r="C11" s="1640"/>
      <c r="D11" s="1640"/>
      <c r="E11" s="1640"/>
      <c r="F11" s="1640"/>
      <c r="G11" s="1640"/>
      <c r="H11" s="1382"/>
      <c r="I11" s="1382"/>
      <c r="J11" s="1382"/>
    </row>
    <row r="12" spans="1:11" s="415" customFormat="1" hidden="1" x14ac:dyDescent="0.25">
      <c r="A12" s="1639" t="s">
        <v>589</v>
      </c>
      <c r="B12" s="1640"/>
      <c r="C12" s="1640"/>
      <c r="D12" s="1640"/>
      <c r="E12" s="1640"/>
      <c r="F12" s="1640"/>
      <c r="G12" s="1640"/>
      <c r="H12" s="1382"/>
      <c r="I12" s="1382"/>
      <c r="J12" s="1382"/>
    </row>
    <row r="13" spans="1:11" s="415" customFormat="1" hidden="1" x14ac:dyDescent="0.25">
      <c r="A13" s="1639" t="s">
        <v>590</v>
      </c>
      <c r="B13" s="1640"/>
      <c r="C13" s="1640"/>
      <c r="D13" s="1640"/>
      <c r="E13" s="1640"/>
      <c r="F13" s="1640"/>
      <c r="G13" s="1640"/>
      <c r="H13" s="1382"/>
      <c r="I13" s="1382"/>
      <c r="J13" s="1382"/>
    </row>
    <row r="14" spans="1:11" s="415" customFormat="1" ht="46.5" hidden="1" customHeight="1" x14ac:dyDescent="0.25">
      <c r="A14" s="1629" t="s">
        <v>591</v>
      </c>
      <c r="B14" s="1630"/>
      <c r="C14" s="1630"/>
      <c r="D14" s="1630"/>
      <c r="E14" s="1630"/>
      <c r="F14" s="1630"/>
      <c r="G14" s="1630"/>
      <c r="H14" s="1361"/>
      <c r="I14" s="1382"/>
      <c r="J14" s="1382"/>
    </row>
    <row r="15" spans="1:11" s="415" customFormat="1" hidden="1" x14ac:dyDescent="0.25">
      <c r="A15" s="1639" t="s">
        <v>592</v>
      </c>
      <c r="B15" s="1640"/>
      <c r="C15" s="1640"/>
      <c r="D15" s="1640"/>
      <c r="E15" s="1640"/>
      <c r="F15" s="1640"/>
      <c r="G15" s="1640"/>
      <c r="H15" s="1382"/>
      <c r="I15" s="1382"/>
      <c r="J15" s="1382"/>
    </row>
    <row r="16" spans="1:11" s="415" customFormat="1" hidden="1" x14ac:dyDescent="0.25">
      <c r="A16" s="415" t="s">
        <v>593</v>
      </c>
      <c r="H16" s="834"/>
      <c r="I16" s="834"/>
      <c r="J16" s="834"/>
    </row>
    <row r="17" spans="1:10" s="415" customFormat="1" hidden="1" x14ac:dyDescent="0.25"/>
    <row r="18" spans="1:10" s="415" customFormat="1" ht="15.75" thickBot="1" x14ac:dyDescent="0.3">
      <c r="A18" s="1641" t="s">
        <v>594</v>
      </c>
      <c r="B18" s="1641"/>
      <c r="C18" s="1642"/>
      <c r="D18" s="1643"/>
      <c r="E18" s="1643"/>
      <c r="F18" s="1643"/>
      <c r="G18" s="1643"/>
    </row>
    <row r="19" spans="1:10" ht="15.75" thickBot="1" x14ac:dyDescent="0.3">
      <c r="A19" s="1644" t="s">
        <v>451</v>
      </c>
      <c r="B19" s="1645"/>
      <c r="C19" s="1645"/>
      <c r="D19" s="1646" t="str">
        <f>'Grantee Project Data'!$C$7</f>
        <v>[Name of Applicant]</v>
      </c>
      <c r="E19" s="1647"/>
      <c r="F19" s="1648"/>
      <c r="G19" s="1649"/>
      <c r="J19"/>
    </row>
    <row r="20" spans="1:10" ht="15.75" thickBot="1" x14ac:dyDescent="0.3">
      <c r="A20" s="1650" t="s">
        <v>453</v>
      </c>
      <c r="B20" s="1651"/>
      <c r="C20" s="1652"/>
      <c r="D20" s="1653" t="str">
        <f>'Grantee Project Data'!$C$30</f>
        <v>[Title or Name of Project]</v>
      </c>
      <c r="E20" s="1654"/>
      <c r="F20" s="1655"/>
      <c r="G20" s="1656"/>
      <c r="J20"/>
    </row>
    <row r="21" spans="1:10" s="415" customFormat="1" ht="15.75" thickBot="1" x14ac:dyDescent="0.3"/>
    <row r="22" spans="1:10" ht="45" x14ac:dyDescent="0.25">
      <c r="A22" s="418" t="s">
        <v>557</v>
      </c>
      <c r="B22" s="418" t="s">
        <v>595</v>
      </c>
      <c r="C22" s="419" t="s">
        <v>559</v>
      </c>
      <c r="D22" s="419" t="s">
        <v>596</v>
      </c>
      <c r="E22" s="419" t="s">
        <v>597</v>
      </c>
      <c r="F22" s="418" t="s">
        <v>598</v>
      </c>
      <c r="G22" s="419" t="s">
        <v>599</v>
      </c>
      <c r="H22" s="419" t="s">
        <v>600</v>
      </c>
    </row>
    <row r="23" spans="1:10" x14ac:dyDescent="0.25">
      <c r="A23" s="422" t="s">
        <v>601</v>
      </c>
      <c r="B23" s="423" t="s">
        <v>336</v>
      </c>
      <c r="C23" s="423" t="s">
        <v>602</v>
      </c>
      <c r="D23" s="423" t="s">
        <v>603</v>
      </c>
      <c r="E23" s="426" t="s">
        <v>604</v>
      </c>
      <c r="F23" s="423" t="s">
        <v>337</v>
      </c>
      <c r="G23" s="426" t="s">
        <v>604</v>
      </c>
      <c r="H23" s="1331" t="s">
        <v>605</v>
      </c>
    </row>
    <row r="24" spans="1:10" x14ac:dyDescent="0.25">
      <c r="A24" s="422" t="s">
        <v>606</v>
      </c>
      <c r="B24" s="423" t="s">
        <v>336</v>
      </c>
      <c r="C24" s="423" t="s">
        <v>602</v>
      </c>
      <c r="D24" s="423" t="s">
        <v>603</v>
      </c>
      <c r="E24" s="426" t="s">
        <v>604</v>
      </c>
      <c r="F24" s="423" t="s">
        <v>337</v>
      </c>
      <c r="G24" s="426" t="s">
        <v>604</v>
      </c>
      <c r="H24" s="1331" t="s">
        <v>605</v>
      </c>
    </row>
    <row r="25" spans="1:10" x14ac:dyDescent="0.25">
      <c r="A25" s="422" t="s">
        <v>606</v>
      </c>
      <c r="B25" s="423" t="s">
        <v>336</v>
      </c>
      <c r="C25" s="423" t="s">
        <v>602</v>
      </c>
      <c r="D25" s="423" t="s">
        <v>603</v>
      </c>
      <c r="E25" s="426" t="s">
        <v>604</v>
      </c>
      <c r="F25" s="423" t="s">
        <v>337</v>
      </c>
      <c r="G25" s="426" t="s">
        <v>604</v>
      </c>
      <c r="H25" s="1331" t="s">
        <v>605</v>
      </c>
    </row>
    <row r="26" spans="1:10" x14ac:dyDescent="0.25">
      <c r="A26" s="422" t="s">
        <v>606</v>
      </c>
      <c r="B26" s="423" t="s">
        <v>336</v>
      </c>
      <c r="C26" s="423" t="s">
        <v>602</v>
      </c>
      <c r="D26" s="423" t="s">
        <v>603</v>
      </c>
      <c r="E26" s="426" t="s">
        <v>604</v>
      </c>
      <c r="F26" s="423" t="s">
        <v>337</v>
      </c>
      <c r="G26" s="426" t="s">
        <v>604</v>
      </c>
      <c r="H26" s="1331" t="s">
        <v>605</v>
      </c>
    </row>
    <row r="27" spans="1:10" x14ac:dyDescent="0.25">
      <c r="A27" s="422" t="s">
        <v>606</v>
      </c>
      <c r="B27" s="423" t="s">
        <v>336</v>
      </c>
      <c r="C27" s="423" t="s">
        <v>602</v>
      </c>
      <c r="D27" s="423" t="s">
        <v>603</v>
      </c>
      <c r="E27" s="426" t="s">
        <v>604</v>
      </c>
      <c r="F27" s="423" t="s">
        <v>337</v>
      </c>
      <c r="G27" s="426" t="s">
        <v>604</v>
      </c>
      <c r="H27" s="1331" t="s">
        <v>605</v>
      </c>
    </row>
    <row r="28" spans="1:10" x14ac:dyDescent="0.25">
      <c r="A28" s="422" t="s">
        <v>606</v>
      </c>
      <c r="B28" s="423" t="s">
        <v>336</v>
      </c>
      <c r="C28" s="423" t="s">
        <v>602</v>
      </c>
      <c r="D28" s="423" t="s">
        <v>603</v>
      </c>
      <c r="E28" s="426" t="s">
        <v>604</v>
      </c>
      <c r="F28" s="423" t="s">
        <v>337</v>
      </c>
      <c r="G28" s="426" t="s">
        <v>604</v>
      </c>
      <c r="H28" s="1331" t="s">
        <v>605</v>
      </c>
    </row>
    <row r="29" spans="1:10" x14ac:dyDescent="0.25">
      <c r="A29" s="422" t="s">
        <v>606</v>
      </c>
      <c r="B29" s="420" t="s">
        <v>336</v>
      </c>
      <c r="C29" s="420" t="s">
        <v>602</v>
      </c>
      <c r="D29" s="423" t="s">
        <v>603</v>
      </c>
      <c r="E29" s="426" t="s">
        <v>604</v>
      </c>
      <c r="F29" s="423" t="s">
        <v>337</v>
      </c>
      <c r="G29" s="426" t="s">
        <v>604</v>
      </c>
      <c r="H29" s="1331" t="s">
        <v>605</v>
      </c>
    </row>
    <row r="30" spans="1:10" x14ac:dyDescent="0.25">
      <c r="A30" s="422" t="s">
        <v>606</v>
      </c>
      <c r="B30" s="420" t="s">
        <v>336</v>
      </c>
      <c r="C30" s="420" t="s">
        <v>602</v>
      </c>
      <c r="D30" s="420" t="s">
        <v>603</v>
      </c>
      <c r="E30" s="426" t="s">
        <v>604</v>
      </c>
      <c r="F30" s="420" t="s">
        <v>337</v>
      </c>
      <c r="G30" s="426" t="s">
        <v>604</v>
      </c>
      <c r="H30" s="1331" t="s">
        <v>605</v>
      </c>
    </row>
    <row r="31" spans="1:10" x14ac:dyDescent="0.25">
      <c r="A31" s="422" t="s">
        <v>606</v>
      </c>
      <c r="B31" s="423" t="s">
        <v>336</v>
      </c>
      <c r="C31" s="423" t="s">
        <v>602</v>
      </c>
      <c r="D31" s="420" t="s">
        <v>603</v>
      </c>
      <c r="E31" s="426" t="s">
        <v>604</v>
      </c>
      <c r="F31" s="420" t="s">
        <v>337</v>
      </c>
      <c r="G31" s="426" t="s">
        <v>604</v>
      </c>
      <c r="H31" s="1331" t="s">
        <v>605</v>
      </c>
    </row>
    <row r="32" spans="1:10" x14ac:dyDescent="0.25">
      <c r="A32" s="422" t="s">
        <v>606</v>
      </c>
      <c r="B32" s="420" t="s">
        <v>336</v>
      </c>
      <c r="C32" s="420" t="s">
        <v>602</v>
      </c>
      <c r="D32" s="420" t="s">
        <v>603</v>
      </c>
      <c r="E32" s="426" t="s">
        <v>604</v>
      </c>
      <c r="F32" s="420" t="s">
        <v>337</v>
      </c>
      <c r="G32" s="426" t="s">
        <v>604</v>
      </c>
      <c r="H32" s="1331" t="s">
        <v>605</v>
      </c>
    </row>
    <row r="33" spans="1:8" x14ac:dyDescent="0.25">
      <c r="A33" s="422" t="s">
        <v>606</v>
      </c>
      <c r="B33" s="423" t="s">
        <v>336</v>
      </c>
      <c r="C33" s="423" t="s">
        <v>602</v>
      </c>
      <c r="D33" s="420" t="s">
        <v>603</v>
      </c>
      <c r="E33" s="426" t="s">
        <v>604</v>
      </c>
      <c r="F33" s="420" t="s">
        <v>337</v>
      </c>
      <c r="G33" s="426" t="s">
        <v>604</v>
      </c>
      <c r="H33" s="1331" t="s">
        <v>605</v>
      </c>
    </row>
    <row r="34" spans="1:8" x14ac:dyDescent="0.25">
      <c r="A34" s="422" t="s">
        <v>606</v>
      </c>
      <c r="B34" s="420" t="s">
        <v>336</v>
      </c>
      <c r="C34" s="420" t="s">
        <v>602</v>
      </c>
      <c r="D34" s="423" t="s">
        <v>603</v>
      </c>
      <c r="E34" s="426" t="s">
        <v>604</v>
      </c>
      <c r="F34" s="423" t="s">
        <v>337</v>
      </c>
      <c r="G34" s="426" t="s">
        <v>604</v>
      </c>
      <c r="H34" s="1331" t="s">
        <v>605</v>
      </c>
    </row>
    <row r="35" spans="1:8" x14ac:dyDescent="0.25">
      <c r="A35" s="422" t="s">
        <v>606</v>
      </c>
      <c r="B35" s="420" t="s">
        <v>336</v>
      </c>
      <c r="C35" s="420" t="s">
        <v>602</v>
      </c>
      <c r="D35" s="420" t="s">
        <v>603</v>
      </c>
      <c r="E35" s="426" t="s">
        <v>604</v>
      </c>
      <c r="F35" s="420" t="s">
        <v>337</v>
      </c>
      <c r="G35" s="426" t="s">
        <v>604</v>
      </c>
      <c r="H35" s="1331" t="s">
        <v>605</v>
      </c>
    </row>
    <row r="36" spans="1:8" x14ac:dyDescent="0.25">
      <c r="A36" s="422" t="s">
        <v>606</v>
      </c>
      <c r="B36" s="423" t="s">
        <v>336</v>
      </c>
      <c r="C36" s="423" t="s">
        <v>602</v>
      </c>
      <c r="D36" s="420" t="s">
        <v>603</v>
      </c>
      <c r="E36" s="426" t="s">
        <v>604</v>
      </c>
      <c r="F36" s="420" t="s">
        <v>337</v>
      </c>
      <c r="G36" s="426" t="s">
        <v>604</v>
      </c>
      <c r="H36" s="1331" t="s">
        <v>605</v>
      </c>
    </row>
    <row r="37" spans="1:8" x14ac:dyDescent="0.25">
      <c r="A37" s="422" t="s">
        <v>606</v>
      </c>
      <c r="B37" s="420" t="s">
        <v>336</v>
      </c>
      <c r="C37" s="420" t="s">
        <v>602</v>
      </c>
      <c r="D37" s="423" t="s">
        <v>603</v>
      </c>
      <c r="E37" s="426" t="s">
        <v>604</v>
      </c>
      <c r="F37" s="423" t="s">
        <v>337</v>
      </c>
      <c r="G37" s="426" t="s">
        <v>604</v>
      </c>
      <c r="H37" s="1331" t="s">
        <v>605</v>
      </c>
    </row>
    <row r="38" spans="1:8" x14ac:dyDescent="0.25">
      <c r="A38" s="422" t="s">
        <v>606</v>
      </c>
      <c r="B38" s="420" t="s">
        <v>336</v>
      </c>
      <c r="C38" s="420" t="s">
        <v>602</v>
      </c>
      <c r="D38" s="420" t="s">
        <v>603</v>
      </c>
      <c r="E38" s="426" t="s">
        <v>604</v>
      </c>
      <c r="F38" s="420" t="s">
        <v>337</v>
      </c>
      <c r="G38" s="426" t="s">
        <v>604</v>
      </c>
      <c r="H38" s="1331" t="s">
        <v>605</v>
      </c>
    </row>
    <row r="39" spans="1:8" x14ac:dyDescent="0.25">
      <c r="A39" s="422" t="s">
        <v>606</v>
      </c>
      <c r="B39" s="423" t="s">
        <v>336</v>
      </c>
      <c r="C39" s="423" t="s">
        <v>602</v>
      </c>
      <c r="D39" s="420" t="s">
        <v>603</v>
      </c>
      <c r="E39" s="426" t="s">
        <v>604</v>
      </c>
      <c r="F39" s="420" t="s">
        <v>337</v>
      </c>
      <c r="G39" s="426" t="s">
        <v>604</v>
      </c>
      <c r="H39" s="1331" t="s">
        <v>605</v>
      </c>
    </row>
    <row r="40" spans="1:8" x14ac:dyDescent="0.25">
      <c r="A40" s="422" t="s">
        <v>606</v>
      </c>
      <c r="B40" s="420" t="s">
        <v>336</v>
      </c>
      <c r="C40" s="420" t="s">
        <v>602</v>
      </c>
      <c r="D40" s="420" t="s">
        <v>603</v>
      </c>
      <c r="E40" s="426" t="s">
        <v>604</v>
      </c>
      <c r="F40" s="420" t="s">
        <v>337</v>
      </c>
      <c r="G40" s="426" t="s">
        <v>604</v>
      </c>
      <c r="H40" s="1331" t="s">
        <v>605</v>
      </c>
    </row>
    <row r="41" spans="1:8" x14ac:dyDescent="0.25">
      <c r="A41" s="422" t="s">
        <v>606</v>
      </c>
      <c r="B41" s="420" t="s">
        <v>336</v>
      </c>
      <c r="C41" s="420" t="s">
        <v>602</v>
      </c>
      <c r="D41" s="420" t="s">
        <v>603</v>
      </c>
      <c r="E41" s="426" t="s">
        <v>604</v>
      </c>
      <c r="F41" s="420" t="s">
        <v>337</v>
      </c>
      <c r="G41" s="426" t="s">
        <v>604</v>
      </c>
      <c r="H41" s="1331" t="s">
        <v>605</v>
      </c>
    </row>
    <row r="42" spans="1:8" ht="15.75" thickBot="1" x14ac:dyDescent="0.3">
      <c r="A42" s="742" t="s">
        <v>606</v>
      </c>
      <c r="B42" s="424" t="s">
        <v>336</v>
      </c>
      <c r="C42" s="424" t="s">
        <v>602</v>
      </c>
      <c r="D42" s="421" t="s">
        <v>603</v>
      </c>
      <c r="E42" s="427" t="s">
        <v>604</v>
      </c>
      <c r="F42" s="421" t="s">
        <v>337</v>
      </c>
      <c r="G42" s="427" t="s">
        <v>604</v>
      </c>
      <c r="H42" s="1330" t="s">
        <v>605</v>
      </c>
    </row>
    <row r="43" spans="1:8" x14ac:dyDescent="0.25">
      <c r="A43" s="743"/>
    </row>
  </sheetData>
  <sheetProtection formatCells="0" insertRows="0" selectLockedCells="1"/>
  <mergeCells count="18">
    <mergeCell ref="A15:G15"/>
    <mergeCell ref="A18:G18"/>
    <mergeCell ref="A19:C19"/>
    <mergeCell ref="D19:G19"/>
    <mergeCell ref="A20:C20"/>
    <mergeCell ref="D20:G20"/>
    <mergeCell ref="A14:G14"/>
    <mergeCell ref="A3:G3"/>
    <mergeCell ref="A4:G4"/>
    <mergeCell ref="A5:G5"/>
    <mergeCell ref="A6:G6"/>
    <mergeCell ref="A7:G7"/>
    <mergeCell ref="A8:G8"/>
    <mergeCell ref="A9:G9"/>
    <mergeCell ref="A10:G10"/>
    <mergeCell ref="A11:G11"/>
    <mergeCell ref="A12:G12"/>
    <mergeCell ref="A13:G13"/>
  </mergeCells>
  <dataValidations count="4">
    <dataValidation type="list" allowBlank="1" showInputMessage="1" showErrorMessage="1" sqref="B25" xr:uid="{00000000-0002-0000-1000-000000000000}">
      <formula1>INDIRECT($A$25)</formula1>
    </dataValidation>
    <dataValidation type="list" allowBlank="1" showInputMessage="1" showErrorMessage="1" sqref="B23" xr:uid="{00000000-0002-0000-1000-000001000000}">
      <formula1>INDIRECT($A$23)</formula1>
    </dataValidation>
    <dataValidation type="list" allowBlank="1" showInputMessage="1" showErrorMessage="1" sqref="B24 B26:B42" xr:uid="{00000000-0002-0000-1000-000002000000}">
      <formula1>INDIRECT($A24)</formula1>
    </dataValidation>
    <dataValidation type="list" allowBlank="1" showInputMessage="1" showErrorMessage="1" sqref="A24:A43" xr:uid="{00000000-0002-0000-1000-000003000000}">
      <formula1>BMP_Source_Sector</formula1>
    </dataValidation>
  </dataValidations>
  <pageMargins left="0.7" right="0.7" top="0.75" bottom="0.75" header="0.3" footer="0.3"/>
  <pageSetup scale="5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6000000}">
          <x14:formula1>
            <xm:f>'Grantee Project Data'!$C$35:$C$47</xm:f>
          </x14:formula1>
          <xm:sqref>D23:D42</xm:sqref>
        </x14:dataValidation>
        <x14:dataValidation type="list" allowBlank="1" showInputMessage="1" showErrorMessage="1" xr:uid="{00000000-0002-0000-1000-000007000000}">
          <x14:formula1>
            <xm:f>'Grantee Project Data'!$C$17:$C$27</xm:f>
          </x14:formula1>
          <xm:sqref>C23:C42</xm:sqref>
        </x14:dataValidation>
        <x14:dataValidation type="list" allowBlank="1" showInputMessage="1" showErrorMessage="1" xr:uid="{00000000-0002-0000-1000-000005000000}">
          <x14:formula1>
            <xm:f>Look_Up!#REF!</xm:f>
          </x14:formula1>
          <xm:sqref>F23:F42 A23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185"/>
  <sheetViews>
    <sheetView topLeftCell="A2" workbookViewId="0">
      <selection sqref="A1:H1"/>
    </sheetView>
  </sheetViews>
  <sheetFormatPr defaultColWidth="9.140625" defaultRowHeight="12.75" x14ac:dyDescent="0.2"/>
  <cols>
    <col min="1" max="1" width="54.5703125" style="204" customWidth="1"/>
    <col min="2" max="2" width="10" style="204" hidden="1" customWidth="1"/>
    <col min="3" max="3" width="29.5703125" style="826" customWidth="1"/>
    <col min="4" max="4" width="23.85546875" style="639" customWidth="1"/>
    <col min="5" max="5" width="12.5703125" style="204" customWidth="1"/>
    <col min="6" max="6" width="14.5703125" style="204" customWidth="1"/>
    <col min="7" max="7" width="15.140625" style="204" hidden="1" customWidth="1"/>
    <col min="8" max="8" width="20.5703125" style="204" customWidth="1"/>
    <col min="9" max="10" width="9.140625" style="204"/>
    <col min="11" max="11" width="9.140625" style="204" customWidth="1"/>
    <col min="12" max="16384" width="9.140625" style="204"/>
  </cols>
  <sheetData>
    <row r="1" spans="1:8" hidden="1" x14ac:dyDescent="0.2">
      <c r="A1" s="1669" t="s">
        <v>444</v>
      </c>
      <c r="B1" s="1669"/>
      <c r="C1" s="1669"/>
      <c r="D1" s="1669"/>
      <c r="E1" s="1669"/>
      <c r="F1" s="1669"/>
      <c r="G1" s="1669"/>
      <c r="H1" s="1669"/>
    </row>
    <row r="2" spans="1:8" x14ac:dyDescent="0.2">
      <c r="A2" s="1670" t="s">
        <v>607</v>
      </c>
      <c r="B2" s="1670"/>
      <c r="C2" s="1670"/>
      <c r="D2" s="1670"/>
      <c r="E2" s="1670"/>
      <c r="F2" s="1670"/>
      <c r="G2" s="1670"/>
      <c r="H2" s="1670"/>
    </row>
    <row r="3" spans="1:8" ht="12.75" hidden="1" customHeight="1" x14ac:dyDescent="0.2">
      <c r="A3" s="1669" t="s">
        <v>608</v>
      </c>
      <c r="B3" s="1669"/>
      <c r="C3" s="1669"/>
      <c r="D3" s="1669"/>
      <c r="E3" s="1669"/>
      <c r="F3" s="1669"/>
      <c r="G3" s="1669"/>
      <c r="H3" s="1669"/>
    </row>
    <row r="4" spans="1:8" ht="26.25" hidden="1" customHeight="1" x14ac:dyDescent="0.2">
      <c r="A4" s="1671" t="s">
        <v>609</v>
      </c>
      <c r="B4" s="1672"/>
      <c r="C4" s="1672"/>
      <c r="D4" s="1672"/>
      <c r="E4" s="1672"/>
      <c r="F4" s="1672"/>
      <c r="G4" s="1672"/>
      <c r="H4" s="1672"/>
    </row>
    <row r="5" spans="1:8" ht="28.5" hidden="1" customHeight="1" x14ac:dyDescent="0.2">
      <c r="A5" s="1673" t="s">
        <v>610</v>
      </c>
      <c r="B5" s="1673"/>
      <c r="C5" s="1673"/>
      <c r="D5" s="1673"/>
      <c r="E5" s="1673"/>
      <c r="F5" s="1673"/>
      <c r="G5" s="1673"/>
      <c r="H5" s="1673"/>
    </row>
    <row r="6" spans="1:8" hidden="1" x14ac:dyDescent="0.2">
      <c r="A6" s="1669"/>
      <c r="B6" s="1669"/>
      <c r="C6" s="1669"/>
      <c r="D6" s="1669"/>
      <c r="E6" s="1669"/>
      <c r="F6" s="1669"/>
      <c r="G6" s="1669"/>
      <c r="H6" s="1669"/>
    </row>
    <row r="7" spans="1:8" ht="4.5" customHeight="1" thickBot="1" x14ac:dyDescent="0.25">
      <c r="A7" s="388"/>
      <c r="B7" s="388"/>
      <c r="C7" s="824"/>
      <c r="D7" s="389"/>
      <c r="E7" s="388"/>
    </row>
    <row r="8" spans="1:8" ht="15" customHeight="1" x14ac:dyDescent="0.2">
      <c r="A8" s="1657" t="s">
        <v>451</v>
      </c>
      <c r="B8" s="1658"/>
      <c r="C8" s="1659" t="str">
        <f>'Grantee Project Data'!C7</f>
        <v>[Name of Applicant]</v>
      </c>
      <c r="D8" s="1659"/>
      <c r="E8" s="1659"/>
      <c r="F8" s="1659"/>
      <c r="G8" s="1659"/>
      <c r="H8" s="1660"/>
    </row>
    <row r="9" spans="1:8" ht="13.5" thickBot="1" x14ac:dyDescent="0.25">
      <c r="A9" s="1661" t="s">
        <v>453</v>
      </c>
      <c r="B9" s="1662"/>
      <c r="C9" s="1663" t="str">
        <f>'Grantee Project Data'!C30</f>
        <v>[Title or Name of Project]</v>
      </c>
      <c r="D9" s="1663"/>
      <c r="E9" s="1663"/>
      <c r="F9" s="1663"/>
      <c r="G9" s="1663"/>
      <c r="H9" s="1664"/>
    </row>
    <row r="10" spans="1:8" ht="13.5" thickBot="1" x14ac:dyDescent="0.25">
      <c r="A10" s="640"/>
      <c r="B10" s="640"/>
      <c r="C10" s="640"/>
      <c r="D10" s="1391"/>
      <c r="E10" s="1391"/>
      <c r="F10" s="1391"/>
      <c r="G10" s="1391"/>
      <c r="H10" s="1391"/>
    </row>
    <row r="11" spans="1:8" ht="13.5" thickBot="1" x14ac:dyDescent="0.25">
      <c r="A11" s="641" t="s">
        <v>611</v>
      </c>
      <c r="B11" s="642"/>
      <c r="C11" s="825"/>
      <c r="D11" s="643"/>
      <c r="E11" s="643"/>
      <c r="F11" s="643"/>
      <c r="G11" s="643"/>
      <c r="H11" s="644"/>
    </row>
    <row r="12" spans="1:8" ht="26.25" customHeight="1" thickBot="1" x14ac:dyDescent="0.25">
      <c r="A12" s="645" t="s">
        <v>612</v>
      </c>
      <c r="B12" s="1444"/>
      <c r="C12" s="827" t="s">
        <v>559</v>
      </c>
      <c r="D12" s="646" t="s">
        <v>613</v>
      </c>
      <c r="E12" s="646" t="s">
        <v>614</v>
      </c>
      <c r="F12" s="646" t="s">
        <v>615</v>
      </c>
      <c r="G12" s="646" t="s">
        <v>616</v>
      </c>
      <c r="H12" s="647" t="s">
        <v>617</v>
      </c>
    </row>
    <row r="13" spans="1:8" x14ac:dyDescent="0.2">
      <c r="A13" s="648" t="s">
        <v>618</v>
      </c>
      <c r="B13" s="649"/>
      <c r="C13" s="828" t="s">
        <v>619</v>
      </c>
      <c r="D13" s="650" t="s">
        <v>620</v>
      </c>
      <c r="E13" s="749" t="s">
        <v>621</v>
      </c>
      <c r="F13" s="749" t="s">
        <v>621</v>
      </c>
      <c r="G13" s="594"/>
      <c r="H13" s="750" t="s">
        <v>622</v>
      </c>
    </row>
    <row r="14" spans="1:8" x14ac:dyDescent="0.2">
      <c r="A14" s="1665" t="s">
        <v>623</v>
      </c>
      <c r="B14" s="1666"/>
      <c r="C14" s="1667"/>
      <c r="D14" s="1667"/>
      <c r="E14" s="1667"/>
      <c r="F14" s="1667"/>
      <c r="G14" s="651"/>
      <c r="H14" s="750" t="s">
        <v>622</v>
      </c>
    </row>
    <row r="15" spans="1:8" x14ac:dyDescent="0.2">
      <c r="A15" s="652" t="s">
        <v>624</v>
      </c>
      <c r="B15" s="653" t="s">
        <v>625</v>
      </c>
      <c r="C15" s="829" t="s">
        <v>602</v>
      </c>
      <c r="D15" s="1667" t="s">
        <v>626</v>
      </c>
      <c r="E15" s="1668">
        <v>44470</v>
      </c>
      <c r="F15" s="509">
        <v>44576</v>
      </c>
      <c r="G15" s="654"/>
      <c r="H15" s="750" t="s">
        <v>622</v>
      </c>
    </row>
    <row r="16" spans="1:8" x14ac:dyDescent="0.2">
      <c r="A16" s="652" t="s">
        <v>627</v>
      </c>
      <c r="B16" s="653" t="s">
        <v>625</v>
      </c>
      <c r="C16" s="829" t="s">
        <v>602</v>
      </c>
      <c r="D16" s="1667"/>
      <c r="E16" s="1668"/>
      <c r="F16" s="509">
        <v>44666</v>
      </c>
      <c r="G16" s="654"/>
      <c r="H16" s="750" t="s">
        <v>622</v>
      </c>
    </row>
    <row r="17" spans="1:15" x14ac:dyDescent="0.2">
      <c r="A17" s="652" t="s">
        <v>628</v>
      </c>
      <c r="B17" s="653" t="s">
        <v>625</v>
      </c>
      <c r="C17" s="829" t="s">
        <v>602</v>
      </c>
      <c r="D17" s="1667"/>
      <c r="E17" s="1668"/>
      <c r="F17" s="509">
        <v>44757</v>
      </c>
      <c r="G17" s="654"/>
      <c r="H17" s="750" t="s">
        <v>622</v>
      </c>
    </row>
    <row r="18" spans="1:15" x14ac:dyDescent="0.2">
      <c r="A18" s="652" t="s">
        <v>629</v>
      </c>
      <c r="B18" s="653" t="s">
        <v>625</v>
      </c>
      <c r="C18" s="829" t="s">
        <v>602</v>
      </c>
      <c r="D18" s="1667"/>
      <c r="E18" s="1668"/>
      <c r="F18" s="509">
        <v>44849</v>
      </c>
      <c r="G18" s="654"/>
      <c r="H18" s="750" t="s">
        <v>622</v>
      </c>
    </row>
    <row r="19" spans="1:15" x14ac:dyDescent="0.2">
      <c r="A19" s="652" t="s">
        <v>630</v>
      </c>
      <c r="B19" s="653" t="s">
        <v>625</v>
      </c>
      <c r="C19" s="829" t="s">
        <v>602</v>
      </c>
      <c r="D19" s="1667"/>
      <c r="E19" s="1668"/>
      <c r="F19" s="509">
        <v>44941</v>
      </c>
      <c r="G19" s="654"/>
      <c r="H19" s="750" t="s">
        <v>622</v>
      </c>
    </row>
    <row r="20" spans="1:15" x14ac:dyDescent="0.2">
      <c r="A20" s="652" t="s">
        <v>631</v>
      </c>
      <c r="B20" s="653" t="s">
        <v>625</v>
      </c>
      <c r="C20" s="829" t="s">
        <v>602</v>
      </c>
      <c r="D20" s="1667"/>
      <c r="E20" s="1668"/>
      <c r="F20" s="509">
        <v>45031</v>
      </c>
      <c r="G20" s="654"/>
      <c r="H20" s="750" t="s">
        <v>622</v>
      </c>
    </row>
    <row r="21" spans="1:15" x14ac:dyDescent="0.2">
      <c r="A21" s="652" t="s">
        <v>632</v>
      </c>
      <c r="B21" s="653" t="s">
        <v>625</v>
      </c>
      <c r="C21" s="829" t="s">
        <v>602</v>
      </c>
      <c r="D21" s="1667"/>
      <c r="E21" s="1668"/>
      <c r="F21" s="509">
        <v>45122</v>
      </c>
      <c r="G21" s="654"/>
      <c r="H21" s="750" t="s">
        <v>622</v>
      </c>
    </row>
    <row r="22" spans="1:15" x14ac:dyDescent="0.2">
      <c r="A22" s="652" t="s">
        <v>633</v>
      </c>
      <c r="B22" s="653" t="s">
        <v>625</v>
      </c>
      <c r="C22" s="829" t="s">
        <v>602</v>
      </c>
      <c r="D22" s="1667"/>
      <c r="E22" s="1668"/>
      <c r="F22" s="509">
        <v>45214</v>
      </c>
      <c r="G22" s="654"/>
      <c r="H22" s="750" t="s">
        <v>622</v>
      </c>
    </row>
    <row r="23" spans="1:15" x14ac:dyDescent="0.2">
      <c r="A23" s="652" t="s">
        <v>634</v>
      </c>
      <c r="B23" s="653" t="s">
        <v>625</v>
      </c>
      <c r="C23" s="829" t="s">
        <v>602</v>
      </c>
      <c r="D23" s="1667"/>
      <c r="E23" s="1668"/>
      <c r="F23" s="509">
        <v>45306</v>
      </c>
      <c r="G23" s="654"/>
      <c r="H23" s="750" t="s">
        <v>622</v>
      </c>
    </row>
    <row r="24" spans="1:15" x14ac:dyDescent="0.2">
      <c r="A24" s="652" t="s">
        <v>635</v>
      </c>
      <c r="B24" s="653" t="s">
        <v>625</v>
      </c>
      <c r="C24" s="829" t="s">
        <v>602</v>
      </c>
      <c r="D24" s="1667"/>
      <c r="E24" s="1668"/>
      <c r="F24" s="509">
        <v>45397</v>
      </c>
      <c r="G24" s="654"/>
      <c r="H24" s="750" t="s">
        <v>622</v>
      </c>
    </row>
    <row r="25" spans="1:15" x14ac:dyDescent="0.2">
      <c r="A25" s="652" t="s">
        <v>636</v>
      </c>
      <c r="B25" s="653" t="s">
        <v>625</v>
      </c>
      <c r="C25" s="829" t="s">
        <v>602</v>
      </c>
      <c r="D25" s="1667"/>
      <c r="E25" s="1668"/>
      <c r="F25" s="509">
        <v>45488</v>
      </c>
      <c r="G25" s="654"/>
      <c r="H25" s="750" t="s">
        <v>622</v>
      </c>
    </row>
    <row r="26" spans="1:15" x14ac:dyDescent="0.2">
      <c r="A26" s="655" t="s">
        <v>637</v>
      </c>
      <c r="B26" s="653" t="s">
        <v>625</v>
      </c>
      <c r="C26" s="829" t="s">
        <v>602</v>
      </c>
      <c r="D26" s="1667"/>
      <c r="E26" s="1668"/>
      <c r="F26" s="509">
        <v>45596</v>
      </c>
      <c r="G26" s="654"/>
      <c r="H26" s="750" t="s">
        <v>622</v>
      </c>
    </row>
    <row r="27" spans="1:15" x14ac:dyDescent="0.2">
      <c r="A27" s="652" t="s">
        <v>638</v>
      </c>
      <c r="B27" s="653" t="s">
        <v>625</v>
      </c>
      <c r="C27" s="829" t="s">
        <v>602</v>
      </c>
      <c r="D27" s="1681" t="s">
        <v>620</v>
      </c>
      <c r="E27" s="1684">
        <v>44651</v>
      </c>
      <c r="F27" s="509">
        <f>E27</f>
        <v>44651</v>
      </c>
      <c r="G27" s="654"/>
      <c r="H27" s="750" t="s">
        <v>622</v>
      </c>
      <c r="I27" s="1687"/>
      <c r="J27" s="1688"/>
      <c r="K27" s="1688"/>
      <c r="L27" s="1688"/>
      <c r="M27" s="1688"/>
      <c r="N27" s="1688"/>
      <c r="O27" s="1688"/>
    </row>
    <row r="28" spans="1:15" x14ac:dyDescent="0.2">
      <c r="A28" s="652" t="s">
        <v>638</v>
      </c>
      <c r="B28" s="653" t="s">
        <v>625</v>
      </c>
      <c r="C28" s="829" t="s">
        <v>602</v>
      </c>
      <c r="D28" s="1682"/>
      <c r="E28" s="1685"/>
      <c r="F28" s="509">
        <f>EDATE(F27, 6)</f>
        <v>44834</v>
      </c>
      <c r="G28" s="654"/>
      <c r="H28" s="750" t="s">
        <v>622</v>
      </c>
      <c r="I28" s="1687"/>
      <c r="J28" s="1688"/>
      <c r="K28" s="1688"/>
      <c r="L28" s="1688"/>
      <c r="M28" s="1688"/>
      <c r="N28" s="1688"/>
      <c r="O28" s="1688"/>
    </row>
    <row r="29" spans="1:15" x14ac:dyDescent="0.2">
      <c r="A29" s="652" t="s">
        <v>638</v>
      </c>
      <c r="B29" s="653" t="s">
        <v>625</v>
      </c>
      <c r="C29" s="829" t="s">
        <v>602</v>
      </c>
      <c r="D29" s="1682"/>
      <c r="E29" s="1685"/>
      <c r="F29" s="509">
        <f>EDATE(F28, 6)</f>
        <v>45015</v>
      </c>
      <c r="G29" s="654"/>
      <c r="H29" s="750" t="s">
        <v>622</v>
      </c>
      <c r="I29" s="1687"/>
      <c r="J29" s="1688"/>
      <c r="K29" s="1688"/>
      <c r="L29" s="1688"/>
      <c r="M29" s="1688"/>
      <c r="N29" s="1688"/>
      <c r="O29" s="1688"/>
    </row>
    <row r="30" spans="1:15" x14ac:dyDescent="0.2">
      <c r="A30" s="652" t="s">
        <v>638</v>
      </c>
      <c r="B30" s="653" t="s">
        <v>625</v>
      </c>
      <c r="C30" s="829" t="s">
        <v>602</v>
      </c>
      <c r="D30" s="1682"/>
      <c r="E30" s="1685"/>
      <c r="F30" s="509">
        <f>EDATE(F29, 6)</f>
        <v>45199</v>
      </c>
      <c r="G30" s="654"/>
      <c r="H30" s="750" t="s">
        <v>622</v>
      </c>
      <c r="I30" s="1687"/>
      <c r="J30" s="1688"/>
      <c r="K30" s="1688"/>
      <c r="L30" s="1688"/>
      <c r="M30" s="1688"/>
      <c r="N30" s="1688"/>
      <c r="O30" s="1688"/>
    </row>
    <row r="31" spans="1:15" x14ac:dyDescent="0.2">
      <c r="A31" s="652" t="s">
        <v>638</v>
      </c>
      <c r="B31" s="653" t="s">
        <v>625</v>
      </c>
      <c r="C31" s="829" t="s">
        <v>602</v>
      </c>
      <c r="D31" s="1682"/>
      <c r="E31" s="1685"/>
      <c r="F31" s="509">
        <f>EDATE(F30, 6)</f>
        <v>45381</v>
      </c>
      <c r="G31" s="654"/>
      <c r="H31" s="750" t="s">
        <v>622</v>
      </c>
      <c r="I31" s="1687"/>
      <c r="J31" s="1688"/>
      <c r="K31" s="1688"/>
      <c r="L31" s="1688"/>
      <c r="M31" s="1688"/>
      <c r="N31" s="1688"/>
      <c r="O31" s="1688"/>
    </row>
    <row r="32" spans="1:15" x14ac:dyDescent="0.2">
      <c r="A32" s="652" t="s">
        <v>638</v>
      </c>
      <c r="B32" s="653" t="s">
        <v>625</v>
      </c>
      <c r="C32" s="829" t="s">
        <v>602</v>
      </c>
      <c r="D32" s="1683"/>
      <c r="E32" s="1686"/>
      <c r="F32" s="509">
        <f>EDATE(F31, 6)</f>
        <v>45565</v>
      </c>
      <c r="G32" s="654"/>
      <c r="H32" s="750" t="s">
        <v>622</v>
      </c>
      <c r="I32" s="1687"/>
      <c r="J32" s="1688"/>
      <c r="K32" s="1688"/>
      <c r="L32" s="1688"/>
      <c r="M32" s="1688"/>
      <c r="N32" s="1688"/>
      <c r="O32" s="1688"/>
    </row>
    <row r="33" spans="1:15" x14ac:dyDescent="0.2">
      <c r="A33" s="787" t="s">
        <v>639</v>
      </c>
      <c r="B33" s="653"/>
      <c r="C33" s="829" t="s">
        <v>602</v>
      </c>
      <c r="D33" s="1387" t="s">
        <v>620</v>
      </c>
      <c r="E33" s="788">
        <v>45473</v>
      </c>
      <c r="F33" s="509">
        <v>45565</v>
      </c>
      <c r="G33" s="654"/>
      <c r="H33" s="750" t="s">
        <v>622</v>
      </c>
      <c r="I33" s="1687"/>
      <c r="J33" s="1688"/>
      <c r="K33" s="1688"/>
      <c r="L33" s="1688"/>
      <c r="M33" s="1688"/>
      <c r="N33" s="1688"/>
      <c r="O33" s="1688"/>
    </row>
    <row r="34" spans="1:15" x14ac:dyDescent="0.2">
      <c r="A34" s="656" t="s">
        <v>640</v>
      </c>
      <c r="B34" s="653" t="s">
        <v>625</v>
      </c>
      <c r="C34" s="830" t="s">
        <v>619</v>
      </c>
      <c r="D34" s="1387" t="s">
        <v>620</v>
      </c>
      <c r="E34" s="510">
        <v>44378</v>
      </c>
      <c r="F34" s="510">
        <v>44378</v>
      </c>
      <c r="G34" s="654"/>
      <c r="H34" s="750" t="s">
        <v>622</v>
      </c>
      <c r="I34" s="1687"/>
      <c r="J34" s="1688"/>
      <c r="K34" s="1688"/>
      <c r="L34" s="1688"/>
      <c r="M34" s="1688"/>
      <c r="N34" s="1688"/>
      <c r="O34" s="1688"/>
    </row>
    <row r="35" spans="1:15" x14ac:dyDescent="0.2">
      <c r="A35" s="656" t="s">
        <v>640</v>
      </c>
      <c r="B35" s="653"/>
      <c r="C35" s="830" t="s">
        <v>619</v>
      </c>
      <c r="D35" s="1387" t="s">
        <v>620</v>
      </c>
      <c r="E35" s="510">
        <v>44743</v>
      </c>
      <c r="F35" s="510">
        <v>44743</v>
      </c>
      <c r="G35" s="657"/>
      <c r="H35" s="750" t="s">
        <v>622</v>
      </c>
      <c r="I35" s="1388"/>
      <c r="J35" s="1388"/>
      <c r="K35" s="1388"/>
      <c r="L35" s="1388"/>
      <c r="M35" s="1388"/>
      <c r="N35" s="1388"/>
      <c r="O35" s="1388"/>
    </row>
    <row r="36" spans="1:15" x14ac:dyDescent="0.2">
      <c r="A36" s="656" t="s">
        <v>640</v>
      </c>
      <c r="B36" s="653"/>
      <c r="C36" s="831" t="s">
        <v>619</v>
      </c>
      <c r="D36" s="1387" t="s">
        <v>620</v>
      </c>
      <c r="E36" s="510">
        <v>45108</v>
      </c>
      <c r="F36" s="510">
        <v>45108</v>
      </c>
      <c r="G36" s="657"/>
      <c r="H36" s="750" t="s">
        <v>622</v>
      </c>
      <c r="I36" s="1388"/>
      <c r="J36" s="1388"/>
      <c r="K36" s="1388"/>
      <c r="L36" s="1388"/>
      <c r="M36" s="1388"/>
      <c r="N36" s="1388"/>
      <c r="O36" s="1388"/>
    </row>
    <row r="37" spans="1:15" x14ac:dyDescent="0.2">
      <c r="A37" s="656" t="s">
        <v>640</v>
      </c>
      <c r="B37" s="823"/>
      <c r="C37" s="831" t="s">
        <v>619</v>
      </c>
      <c r="D37" s="1387" t="s">
        <v>620</v>
      </c>
      <c r="E37" s="510">
        <v>45474</v>
      </c>
      <c r="F37" s="510">
        <v>45474</v>
      </c>
      <c r="G37" s="657"/>
      <c r="H37" s="750" t="s">
        <v>622</v>
      </c>
      <c r="I37" s="1388"/>
      <c r="J37" s="1388"/>
      <c r="K37" s="1388"/>
      <c r="L37" s="1388"/>
      <c r="M37" s="1388"/>
      <c r="N37" s="1388"/>
      <c r="O37" s="1388"/>
    </row>
    <row r="38" spans="1:15" ht="15" x14ac:dyDescent="0.2">
      <c r="A38" s="1674" t="s">
        <v>641</v>
      </c>
      <c r="B38" s="1675"/>
      <c r="C38" s="829" t="s">
        <v>602</v>
      </c>
      <c r="D38" s="751" t="s">
        <v>642</v>
      </c>
      <c r="E38" s="749" t="s">
        <v>643</v>
      </c>
      <c r="F38" s="749" t="s">
        <v>643</v>
      </c>
      <c r="G38" s="637"/>
      <c r="H38" s="750" t="s">
        <v>622</v>
      </c>
      <c r="I38" s="1388"/>
      <c r="J38" s="1388"/>
      <c r="K38" s="1388"/>
      <c r="L38" s="1388"/>
      <c r="M38" s="1388"/>
      <c r="N38" s="1388"/>
      <c r="O38" s="1388"/>
    </row>
    <row r="39" spans="1:15" ht="15" x14ac:dyDescent="0.2">
      <c r="A39" s="1674" t="s">
        <v>641</v>
      </c>
      <c r="B39" s="1675"/>
      <c r="C39" s="829" t="s">
        <v>602</v>
      </c>
      <c r="D39" s="751" t="s">
        <v>642</v>
      </c>
      <c r="E39" s="749" t="s">
        <v>643</v>
      </c>
      <c r="F39" s="749" t="s">
        <v>643</v>
      </c>
      <c r="G39" s="637"/>
      <c r="H39" s="750" t="s">
        <v>622</v>
      </c>
      <c r="I39" s="1388"/>
      <c r="J39" s="1388"/>
      <c r="K39" s="1388"/>
      <c r="L39" s="1388"/>
      <c r="M39" s="1388"/>
      <c r="N39" s="1388"/>
      <c r="O39" s="1388"/>
    </row>
    <row r="40" spans="1:15" ht="15" x14ac:dyDescent="0.2">
      <c r="A40" s="1674" t="s">
        <v>641</v>
      </c>
      <c r="B40" s="1675"/>
      <c r="C40" s="829" t="s">
        <v>602</v>
      </c>
      <c r="D40" s="751" t="s">
        <v>642</v>
      </c>
      <c r="E40" s="749" t="s">
        <v>643</v>
      </c>
      <c r="F40" s="749" t="s">
        <v>643</v>
      </c>
      <c r="G40" s="637"/>
      <c r="H40" s="750" t="s">
        <v>622</v>
      </c>
      <c r="I40" s="1388"/>
      <c r="J40" s="1388"/>
      <c r="K40" s="1388"/>
      <c r="L40" s="1388"/>
      <c r="M40" s="1388"/>
      <c r="N40" s="1388"/>
      <c r="O40" s="1388"/>
    </row>
    <row r="41" spans="1:15" ht="15" x14ac:dyDescent="0.2">
      <c r="A41" s="1674" t="s">
        <v>641</v>
      </c>
      <c r="B41" s="1675"/>
      <c r="C41" s="829" t="s">
        <v>602</v>
      </c>
      <c r="D41" s="751" t="s">
        <v>642</v>
      </c>
      <c r="E41" s="749" t="s">
        <v>643</v>
      </c>
      <c r="F41" s="749" t="s">
        <v>643</v>
      </c>
      <c r="G41" s="637"/>
      <c r="H41" s="750" t="s">
        <v>622</v>
      </c>
      <c r="I41" s="1388"/>
      <c r="J41" s="1388"/>
      <c r="K41" s="1388"/>
      <c r="L41" s="1388"/>
      <c r="M41" s="1388"/>
      <c r="N41" s="1388"/>
      <c r="O41" s="1388"/>
    </row>
    <row r="42" spans="1:15" ht="15" x14ac:dyDescent="0.2">
      <c r="A42" s="1674" t="s">
        <v>641</v>
      </c>
      <c r="B42" s="1675"/>
      <c r="C42" s="829" t="s">
        <v>602</v>
      </c>
      <c r="D42" s="751" t="s">
        <v>642</v>
      </c>
      <c r="E42" s="749" t="s">
        <v>643</v>
      </c>
      <c r="F42" s="749" t="s">
        <v>643</v>
      </c>
      <c r="G42" s="637"/>
      <c r="H42" s="750" t="s">
        <v>622</v>
      </c>
      <c r="I42" s="1388"/>
      <c r="J42" s="1388"/>
      <c r="K42" s="1388"/>
      <c r="L42" s="1388"/>
      <c r="M42" s="1388"/>
      <c r="N42" s="1388"/>
      <c r="O42" s="1388"/>
    </row>
    <row r="43" spans="1:15" ht="15" x14ac:dyDescent="0.2">
      <c r="A43" s="1674" t="s">
        <v>641</v>
      </c>
      <c r="B43" s="1675"/>
      <c r="C43" s="829" t="s">
        <v>602</v>
      </c>
      <c r="D43" s="751" t="s">
        <v>642</v>
      </c>
      <c r="E43" s="749" t="s">
        <v>643</v>
      </c>
      <c r="F43" s="749" t="s">
        <v>643</v>
      </c>
      <c r="G43" s="637"/>
      <c r="H43" s="750" t="s">
        <v>622</v>
      </c>
      <c r="I43" s="1388"/>
      <c r="J43" s="1388"/>
      <c r="K43" s="1388"/>
      <c r="L43" s="1388"/>
      <c r="M43" s="1388"/>
      <c r="N43" s="1388"/>
      <c r="O43" s="1388"/>
    </row>
    <row r="44" spans="1:15" x14ac:dyDescent="0.2">
      <c r="A44" s="1674" t="s">
        <v>641</v>
      </c>
      <c r="B44" s="1676"/>
      <c r="C44" s="829" t="s">
        <v>602</v>
      </c>
      <c r="D44" s="751" t="s">
        <v>642</v>
      </c>
      <c r="E44" s="749" t="s">
        <v>643</v>
      </c>
      <c r="F44" s="749" t="s">
        <v>643</v>
      </c>
      <c r="G44" s="637"/>
      <c r="H44" s="750" t="s">
        <v>622</v>
      </c>
      <c r="I44" s="1388"/>
      <c r="J44" s="1388"/>
      <c r="K44" s="1388"/>
      <c r="L44" s="1388"/>
      <c r="M44" s="1388"/>
      <c r="N44" s="1388"/>
      <c r="O44" s="1388"/>
    </row>
    <row r="45" spans="1:15" x14ac:dyDescent="0.2">
      <c r="A45" s="1677" t="s">
        <v>644</v>
      </c>
      <c r="B45" s="1678"/>
      <c r="C45" s="1678"/>
      <c r="D45" s="1678"/>
      <c r="E45" s="1678"/>
      <c r="F45" s="1678"/>
      <c r="G45" s="1678"/>
      <c r="H45" s="1679"/>
    </row>
    <row r="46" spans="1:15" ht="25.5" x14ac:dyDescent="0.2">
      <c r="A46" s="1680" t="s">
        <v>612</v>
      </c>
      <c r="B46" s="1666"/>
      <c r="C46" s="832" t="s">
        <v>559</v>
      </c>
      <c r="D46" s="658" t="s">
        <v>613</v>
      </c>
      <c r="E46" s="658" t="s">
        <v>614</v>
      </c>
      <c r="F46" s="658" t="s">
        <v>645</v>
      </c>
      <c r="G46" s="658" t="s">
        <v>616</v>
      </c>
      <c r="H46" s="659" t="s">
        <v>617</v>
      </c>
    </row>
    <row r="47" spans="1:15" x14ac:dyDescent="0.2">
      <c r="A47" s="1689" t="s">
        <v>646</v>
      </c>
      <c r="B47" s="1690"/>
      <c r="C47" s="829" t="s">
        <v>602</v>
      </c>
      <c r="D47" s="542" t="s">
        <v>647</v>
      </c>
      <c r="E47" s="749" t="s">
        <v>648</v>
      </c>
      <c r="F47" s="749" t="s">
        <v>648</v>
      </c>
      <c r="G47" s="511"/>
      <c r="H47" s="750" t="s">
        <v>622</v>
      </c>
    </row>
    <row r="48" spans="1:15" ht="15" hidden="1" x14ac:dyDescent="0.2">
      <c r="A48" s="1674" t="s">
        <v>649</v>
      </c>
      <c r="B48" s="1691"/>
      <c r="C48" s="829" t="s">
        <v>602</v>
      </c>
      <c r="D48" s="751" t="s">
        <v>642</v>
      </c>
      <c r="E48" s="749" t="s">
        <v>648</v>
      </c>
      <c r="F48" s="749" t="s">
        <v>648</v>
      </c>
      <c r="G48" s="637"/>
      <c r="H48" s="750" t="s">
        <v>622</v>
      </c>
    </row>
    <row r="49" spans="1:8" ht="15" hidden="1" x14ac:dyDescent="0.2">
      <c r="A49" s="1674" t="s">
        <v>649</v>
      </c>
      <c r="B49" s="1691"/>
      <c r="C49" s="829" t="s">
        <v>602</v>
      </c>
      <c r="D49" s="751" t="s">
        <v>642</v>
      </c>
      <c r="E49" s="749" t="s">
        <v>648</v>
      </c>
      <c r="F49" s="749" t="s">
        <v>648</v>
      </c>
      <c r="G49" s="637"/>
      <c r="H49" s="750" t="s">
        <v>622</v>
      </c>
    </row>
    <row r="50" spans="1:8" ht="15" hidden="1" x14ac:dyDescent="0.2">
      <c r="A50" s="1674" t="s">
        <v>649</v>
      </c>
      <c r="B50" s="1691"/>
      <c r="C50" s="829" t="s">
        <v>602</v>
      </c>
      <c r="D50" s="751" t="s">
        <v>642</v>
      </c>
      <c r="E50" s="749" t="s">
        <v>648</v>
      </c>
      <c r="F50" s="749" t="s">
        <v>648</v>
      </c>
      <c r="G50" s="637"/>
      <c r="H50" s="750" t="s">
        <v>622</v>
      </c>
    </row>
    <row r="51" spans="1:8" ht="15" hidden="1" x14ac:dyDescent="0.2">
      <c r="A51" s="1674" t="s">
        <v>649</v>
      </c>
      <c r="B51" s="1691"/>
      <c r="C51" s="829" t="s">
        <v>602</v>
      </c>
      <c r="D51" s="751" t="s">
        <v>642</v>
      </c>
      <c r="E51" s="749" t="s">
        <v>648</v>
      </c>
      <c r="F51" s="749" t="s">
        <v>648</v>
      </c>
      <c r="G51" s="637"/>
      <c r="H51" s="750" t="s">
        <v>622</v>
      </c>
    </row>
    <row r="52" spans="1:8" ht="15" hidden="1" x14ac:dyDescent="0.2">
      <c r="A52" s="1674" t="s">
        <v>649</v>
      </c>
      <c r="B52" s="1691"/>
      <c r="C52" s="829" t="s">
        <v>602</v>
      </c>
      <c r="D52" s="751" t="s">
        <v>642</v>
      </c>
      <c r="E52" s="749" t="s">
        <v>648</v>
      </c>
      <c r="F52" s="749" t="s">
        <v>648</v>
      </c>
      <c r="G52" s="637"/>
      <c r="H52" s="750" t="s">
        <v>622</v>
      </c>
    </row>
    <row r="53" spans="1:8" x14ac:dyDescent="0.2">
      <c r="A53" s="1677" t="s">
        <v>650</v>
      </c>
      <c r="B53" s="1678"/>
      <c r="C53" s="1678"/>
      <c r="D53" s="1678"/>
      <c r="E53" s="1678"/>
      <c r="F53" s="1678"/>
      <c r="G53" s="1678"/>
      <c r="H53" s="1679"/>
    </row>
    <row r="54" spans="1:8" x14ac:dyDescent="0.2">
      <c r="A54" s="1689" t="s">
        <v>651</v>
      </c>
      <c r="B54" s="1690"/>
      <c r="C54" s="829" t="s">
        <v>602</v>
      </c>
      <c r="D54" s="544" t="s">
        <v>652</v>
      </c>
      <c r="E54" s="749" t="s">
        <v>648</v>
      </c>
      <c r="F54" s="749" t="s">
        <v>648</v>
      </c>
      <c r="G54" s="660"/>
      <c r="H54" s="750" t="s">
        <v>622</v>
      </c>
    </row>
    <row r="55" spans="1:8" x14ac:dyDescent="0.2">
      <c r="A55" s="1689" t="s">
        <v>653</v>
      </c>
      <c r="B55" s="1690"/>
      <c r="C55" s="829" t="s">
        <v>602</v>
      </c>
      <c r="D55" s="544" t="s">
        <v>654</v>
      </c>
      <c r="E55" s="749" t="s">
        <v>648</v>
      </c>
      <c r="F55" s="749" t="s">
        <v>648</v>
      </c>
      <c r="G55" s="660"/>
      <c r="H55" s="750" t="s">
        <v>622</v>
      </c>
    </row>
    <row r="56" spans="1:8" x14ac:dyDescent="0.2">
      <c r="A56" s="1689" t="s">
        <v>655</v>
      </c>
      <c r="B56" s="1690"/>
      <c r="C56" s="829" t="s">
        <v>602</v>
      </c>
      <c r="D56" s="544" t="s">
        <v>652</v>
      </c>
      <c r="E56" s="749" t="s">
        <v>648</v>
      </c>
      <c r="F56" s="749" t="s">
        <v>648</v>
      </c>
      <c r="G56" s="661"/>
      <c r="H56" s="750" t="s">
        <v>622</v>
      </c>
    </row>
    <row r="57" spans="1:8" x14ac:dyDescent="0.2">
      <c r="A57" s="1689" t="s">
        <v>656</v>
      </c>
      <c r="B57" s="1690"/>
      <c r="C57" s="829" t="s">
        <v>602</v>
      </c>
      <c r="D57" s="544" t="s">
        <v>654</v>
      </c>
      <c r="E57" s="749" t="s">
        <v>648</v>
      </c>
      <c r="F57" s="749" t="s">
        <v>648</v>
      </c>
      <c r="G57" s="661"/>
      <c r="H57" s="750" t="s">
        <v>622</v>
      </c>
    </row>
    <row r="58" spans="1:8" x14ac:dyDescent="0.2">
      <c r="A58" s="1689" t="s">
        <v>657</v>
      </c>
      <c r="B58" s="1690"/>
      <c r="C58" s="829" t="s">
        <v>602</v>
      </c>
      <c r="D58" s="544" t="s">
        <v>652</v>
      </c>
      <c r="E58" s="749" t="s">
        <v>648</v>
      </c>
      <c r="F58" s="749" t="s">
        <v>648</v>
      </c>
      <c r="G58" s="661"/>
      <c r="H58" s="750" t="s">
        <v>622</v>
      </c>
    </row>
    <row r="59" spans="1:8" x14ac:dyDescent="0.2">
      <c r="A59" s="1689" t="s">
        <v>658</v>
      </c>
      <c r="B59" s="1690"/>
      <c r="C59" s="829" t="s">
        <v>602</v>
      </c>
      <c r="D59" s="544" t="s">
        <v>654</v>
      </c>
      <c r="E59" s="749" t="s">
        <v>648</v>
      </c>
      <c r="F59" s="749" t="s">
        <v>648</v>
      </c>
      <c r="G59" s="661"/>
      <c r="H59" s="750" t="s">
        <v>622</v>
      </c>
    </row>
    <row r="60" spans="1:8" ht="15" x14ac:dyDescent="0.2">
      <c r="A60" s="1674" t="s">
        <v>659</v>
      </c>
      <c r="B60" s="1691"/>
      <c r="C60" s="829" t="s">
        <v>602</v>
      </c>
      <c r="D60" s="751" t="s">
        <v>642</v>
      </c>
      <c r="E60" s="749" t="s">
        <v>648</v>
      </c>
      <c r="F60" s="749" t="s">
        <v>648</v>
      </c>
      <c r="G60" s="637"/>
      <c r="H60" s="750" t="s">
        <v>622</v>
      </c>
    </row>
    <row r="61" spans="1:8" ht="15" x14ac:dyDescent="0.2">
      <c r="A61" s="1674" t="s">
        <v>659</v>
      </c>
      <c r="B61" s="1691"/>
      <c r="C61" s="829" t="s">
        <v>602</v>
      </c>
      <c r="D61" s="751" t="s">
        <v>642</v>
      </c>
      <c r="E61" s="749" t="s">
        <v>648</v>
      </c>
      <c r="F61" s="749" t="s">
        <v>648</v>
      </c>
      <c r="G61" s="637"/>
      <c r="H61" s="750" t="s">
        <v>622</v>
      </c>
    </row>
    <row r="62" spans="1:8" ht="15" x14ac:dyDescent="0.2">
      <c r="A62" s="1674" t="s">
        <v>659</v>
      </c>
      <c r="B62" s="1691"/>
      <c r="C62" s="829" t="s">
        <v>602</v>
      </c>
      <c r="D62" s="751" t="s">
        <v>642</v>
      </c>
      <c r="E62" s="749" t="s">
        <v>648</v>
      </c>
      <c r="F62" s="749" t="s">
        <v>648</v>
      </c>
      <c r="G62" s="637"/>
      <c r="H62" s="750" t="s">
        <v>622</v>
      </c>
    </row>
    <row r="63" spans="1:8" ht="16.5" customHeight="1" x14ac:dyDescent="0.2">
      <c r="A63" s="1674" t="s">
        <v>659</v>
      </c>
      <c r="B63" s="1691"/>
      <c r="C63" s="829" t="s">
        <v>602</v>
      </c>
      <c r="D63" s="751" t="s">
        <v>642</v>
      </c>
      <c r="E63" s="749" t="s">
        <v>648</v>
      </c>
      <c r="F63" s="749" t="s">
        <v>648</v>
      </c>
      <c r="G63" s="637"/>
      <c r="H63" s="750" t="s">
        <v>622</v>
      </c>
    </row>
    <row r="64" spans="1:8" ht="15" x14ac:dyDescent="0.2">
      <c r="A64" s="1674" t="s">
        <v>659</v>
      </c>
      <c r="B64" s="1691"/>
      <c r="C64" s="829" t="s">
        <v>602</v>
      </c>
      <c r="D64" s="751" t="s">
        <v>642</v>
      </c>
      <c r="E64" s="749" t="s">
        <v>648</v>
      </c>
      <c r="F64" s="749" t="s">
        <v>648</v>
      </c>
      <c r="G64" s="637"/>
      <c r="H64" s="750" t="s">
        <v>622</v>
      </c>
    </row>
    <row r="65" spans="1:8" ht="15" x14ac:dyDescent="0.2">
      <c r="A65" s="1674" t="s">
        <v>659</v>
      </c>
      <c r="B65" s="1691"/>
      <c r="C65" s="829" t="s">
        <v>602</v>
      </c>
      <c r="D65" s="751" t="s">
        <v>642</v>
      </c>
      <c r="E65" s="749" t="s">
        <v>648</v>
      </c>
      <c r="F65" s="749" t="s">
        <v>648</v>
      </c>
      <c r="G65" s="637"/>
      <c r="H65" s="750" t="s">
        <v>622</v>
      </c>
    </row>
    <row r="66" spans="1:8" ht="16.5" customHeight="1" x14ac:dyDescent="0.2">
      <c r="A66" s="1674" t="s">
        <v>659</v>
      </c>
      <c r="B66" s="1691"/>
      <c r="C66" s="829" t="s">
        <v>602</v>
      </c>
      <c r="D66" s="751" t="s">
        <v>642</v>
      </c>
      <c r="E66" s="749" t="s">
        <v>648</v>
      </c>
      <c r="F66" s="749" t="s">
        <v>648</v>
      </c>
      <c r="G66" s="637"/>
      <c r="H66" s="750" t="s">
        <v>622</v>
      </c>
    </row>
    <row r="67" spans="1:8" x14ac:dyDescent="0.2">
      <c r="A67" s="1674" t="s">
        <v>659</v>
      </c>
      <c r="B67" s="1676"/>
      <c r="C67" s="829" t="s">
        <v>602</v>
      </c>
      <c r="D67" s="751" t="s">
        <v>642</v>
      </c>
      <c r="E67" s="749" t="s">
        <v>648</v>
      </c>
      <c r="F67" s="749" t="s">
        <v>648</v>
      </c>
      <c r="G67" s="637"/>
      <c r="H67" s="750" t="s">
        <v>622</v>
      </c>
    </row>
    <row r="68" spans="1:8" x14ac:dyDescent="0.2">
      <c r="A68" s="1674" t="s">
        <v>659</v>
      </c>
      <c r="B68" s="1676"/>
      <c r="C68" s="829" t="s">
        <v>602</v>
      </c>
      <c r="D68" s="751" t="s">
        <v>642</v>
      </c>
      <c r="E68" s="749" t="s">
        <v>648</v>
      </c>
      <c r="F68" s="749" t="s">
        <v>648</v>
      </c>
      <c r="G68" s="637"/>
      <c r="H68" s="750" t="s">
        <v>622</v>
      </c>
    </row>
    <row r="69" spans="1:8" x14ac:dyDescent="0.2">
      <c r="A69" s="1674" t="s">
        <v>659</v>
      </c>
      <c r="B69" s="1676"/>
      <c r="C69" s="829" t="s">
        <v>602</v>
      </c>
      <c r="D69" s="751" t="s">
        <v>642</v>
      </c>
      <c r="E69" s="749" t="s">
        <v>648</v>
      </c>
      <c r="F69" s="749" t="s">
        <v>648</v>
      </c>
      <c r="G69" s="637"/>
      <c r="H69" s="750" t="s">
        <v>622</v>
      </c>
    </row>
    <row r="70" spans="1:8" x14ac:dyDescent="0.2">
      <c r="A70" s="1677" t="s">
        <v>660</v>
      </c>
      <c r="B70" s="1678"/>
      <c r="C70" s="1678"/>
      <c r="D70" s="1678"/>
      <c r="E70" s="1678"/>
      <c r="F70" s="1678"/>
      <c r="G70" s="1678"/>
      <c r="H70" s="1679"/>
    </row>
    <row r="71" spans="1:8" x14ac:dyDescent="0.2">
      <c r="A71" s="1689" t="s">
        <v>661</v>
      </c>
      <c r="B71" s="1690"/>
      <c r="C71" s="829" t="s">
        <v>602</v>
      </c>
      <c r="D71" s="544" t="s">
        <v>662</v>
      </c>
      <c r="E71" s="749" t="s">
        <v>648</v>
      </c>
      <c r="F71" s="749" t="s">
        <v>648</v>
      </c>
      <c r="G71" s="752"/>
      <c r="H71" s="750" t="s">
        <v>622</v>
      </c>
    </row>
    <row r="72" spans="1:8" x14ac:dyDescent="0.2">
      <c r="A72" s="1689" t="s">
        <v>663</v>
      </c>
      <c r="B72" s="1690"/>
      <c r="C72" s="829" t="s">
        <v>602</v>
      </c>
      <c r="D72" s="544" t="s">
        <v>652</v>
      </c>
      <c r="E72" s="749" t="s">
        <v>648</v>
      </c>
      <c r="F72" s="749" t="s">
        <v>648</v>
      </c>
      <c r="G72" s="752"/>
      <c r="H72" s="750" t="s">
        <v>622</v>
      </c>
    </row>
    <row r="73" spans="1:8" x14ac:dyDescent="0.2">
      <c r="A73" s="1689" t="s">
        <v>664</v>
      </c>
      <c r="B73" s="1690"/>
      <c r="C73" s="829" t="s">
        <v>602</v>
      </c>
      <c r="D73" s="544" t="s">
        <v>654</v>
      </c>
      <c r="E73" s="749" t="s">
        <v>648</v>
      </c>
      <c r="F73" s="749" t="s">
        <v>648</v>
      </c>
      <c r="G73" s="752"/>
      <c r="H73" s="750" t="s">
        <v>622</v>
      </c>
    </row>
    <row r="74" spans="1:8" x14ac:dyDescent="0.2">
      <c r="A74" s="1689" t="s">
        <v>665</v>
      </c>
      <c r="B74" s="1690"/>
      <c r="C74" s="829" t="s">
        <v>602</v>
      </c>
      <c r="D74" s="544" t="s">
        <v>652</v>
      </c>
      <c r="E74" s="749" t="s">
        <v>648</v>
      </c>
      <c r="F74" s="749" t="s">
        <v>648</v>
      </c>
      <c r="G74" s="752"/>
      <c r="H74" s="750" t="s">
        <v>622</v>
      </c>
    </row>
    <row r="75" spans="1:8" x14ac:dyDescent="0.2">
      <c r="A75" s="1689" t="s">
        <v>666</v>
      </c>
      <c r="B75" s="1690"/>
      <c r="C75" s="829" t="s">
        <v>602</v>
      </c>
      <c r="D75" s="544" t="s">
        <v>654</v>
      </c>
      <c r="E75" s="749" t="s">
        <v>648</v>
      </c>
      <c r="F75" s="749" t="s">
        <v>648</v>
      </c>
      <c r="G75" s="752"/>
      <c r="H75" s="750" t="s">
        <v>622</v>
      </c>
    </row>
    <row r="76" spans="1:8" x14ac:dyDescent="0.2">
      <c r="A76" s="1689" t="s">
        <v>667</v>
      </c>
      <c r="B76" s="1690"/>
      <c r="C76" s="829" t="s">
        <v>602</v>
      </c>
      <c r="D76" s="544" t="s">
        <v>652</v>
      </c>
      <c r="E76" s="749" t="s">
        <v>648</v>
      </c>
      <c r="F76" s="749" t="s">
        <v>648</v>
      </c>
      <c r="G76" s="752"/>
      <c r="H76" s="750" t="s">
        <v>622</v>
      </c>
    </row>
    <row r="77" spans="1:8" x14ac:dyDescent="0.2">
      <c r="A77" s="1689" t="s">
        <v>668</v>
      </c>
      <c r="B77" s="1690"/>
      <c r="C77" s="829" t="s">
        <v>602</v>
      </c>
      <c r="D77" s="544" t="s">
        <v>654</v>
      </c>
      <c r="E77" s="749" t="s">
        <v>648</v>
      </c>
      <c r="F77" s="749" t="s">
        <v>648</v>
      </c>
      <c r="G77" s="752"/>
      <c r="H77" s="750" t="s">
        <v>622</v>
      </c>
    </row>
    <row r="78" spans="1:8" ht="15" x14ac:dyDescent="0.2">
      <c r="A78" s="1674" t="s">
        <v>659</v>
      </c>
      <c r="B78" s="1691"/>
      <c r="C78" s="829" t="s">
        <v>602</v>
      </c>
      <c r="D78" s="751" t="s">
        <v>642</v>
      </c>
      <c r="E78" s="749" t="s">
        <v>648</v>
      </c>
      <c r="F78" s="749" t="s">
        <v>648</v>
      </c>
      <c r="G78" s="753"/>
      <c r="H78" s="750" t="s">
        <v>622</v>
      </c>
    </row>
    <row r="79" spans="1:8" ht="15" x14ac:dyDescent="0.2">
      <c r="A79" s="1674" t="s">
        <v>659</v>
      </c>
      <c r="B79" s="1691"/>
      <c r="C79" s="829" t="s">
        <v>602</v>
      </c>
      <c r="D79" s="751" t="s">
        <v>642</v>
      </c>
      <c r="E79" s="749" t="s">
        <v>648</v>
      </c>
      <c r="F79" s="749" t="s">
        <v>648</v>
      </c>
      <c r="G79" s="753"/>
      <c r="H79" s="750" t="s">
        <v>622</v>
      </c>
    </row>
    <row r="80" spans="1:8" ht="15" x14ac:dyDescent="0.2">
      <c r="A80" s="1674" t="s">
        <v>659</v>
      </c>
      <c r="B80" s="1691"/>
      <c r="C80" s="829" t="s">
        <v>602</v>
      </c>
      <c r="D80" s="751" t="s">
        <v>642</v>
      </c>
      <c r="E80" s="749" t="s">
        <v>648</v>
      </c>
      <c r="F80" s="749" t="s">
        <v>648</v>
      </c>
      <c r="G80" s="753"/>
      <c r="H80" s="750" t="s">
        <v>622</v>
      </c>
    </row>
    <row r="81" spans="1:8" ht="15" x14ac:dyDescent="0.2">
      <c r="A81" s="1674" t="s">
        <v>659</v>
      </c>
      <c r="B81" s="1691"/>
      <c r="C81" s="829" t="s">
        <v>602</v>
      </c>
      <c r="D81" s="751" t="s">
        <v>642</v>
      </c>
      <c r="E81" s="749" t="s">
        <v>648</v>
      </c>
      <c r="F81" s="749" t="s">
        <v>648</v>
      </c>
      <c r="G81" s="753"/>
      <c r="H81" s="750" t="s">
        <v>622</v>
      </c>
    </row>
    <row r="82" spans="1:8" ht="15" x14ac:dyDescent="0.2">
      <c r="A82" s="1674" t="s">
        <v>659</v>
      </c>
      <c r="B82" s="1691"/>
      <c r="C82" s="829" t="s">
        <v>602</v>
      </c>
      <c r="D82" s="751" t="s">
        <v>642</v>
      </c>
      <c r="E82" s="749" t="s">
        <v>648</v>
      </c>
      <c r="F82" s="749" t="s">
        <v>648</v>
      </c>
      <c r="G82" s="753"/>
      <c r="H82" s="750" t="s">
        <v>622</v>
      </c>
    </row>
    <row r="83" spans="1:8" ht="15" x14ac:dyDescent="0.2">
      <c r="A83" s="1674" t="s">
        <v>659</v>
      </c>
      <c r="B83" s="1691"/>
      <c r="C83" s="829" t="s">
        <v>602</v>
      </c>
      <c r="D83" s="751" t="s">
        <v>642</v>
      </c>
      <c r="E83" s="749" t="s">
        <v>648</v>
      </c>
      <c r="F83" s="749" t="s">
        <v>648</v>
      </c>
      <c r="G83" s="753"/>
      <c r="H83" s="750" t="s">
        <v>622</v>
      </c>
    </row>
    <row r="84" spans="1:8" ht="15" x14ac:dyDescent="0.2">
      <c r="A84" s="1674" t="s">
        <v>659</v>
      </c>
      <c r="B84" s="1691"/>
      <c r="C84" s="829" t="s">
        <v>602</v>
      </c>
      <c r="D84" s="751" t="s">
        <v>642</v>
      </c>
      <c r="E84" s="749" t="s">
        <v>648</v>
      </c>
      <c r="F84" s="749" t="s">
        <v>648</v>
      </c>
      <c r="G84" s="753"/>
      <c r="H84" s="750" t="s">
        <v>622</v>
      </c>
    </row>
    <row r="85" spans="1:8" ht="15" x14ac:dyDescent="0.2">
      <c r="A85" s="1674" t="s">
        <v>659</v>
      </c>
      <c r="B85" s="1691"/>
      <c r="C85" s="829" t="s">
        <v>602</v>
      </c>
      <c r="D85" s="751" t="s">
        <v>642</v>
      </c>
      <c r="E85" s="749" t="s">
        <v>648</v>
      </c>
      <c r="F85" s="749" t="s">
        <v>648</v>
      </c>
      <c r="G85" s="753"/>
      <c r="H85" s="750" t="s">
        <v>622</v>
      </c>
    </row>
    <row r="86" spans="1:8" ht="15" x14ac:dyDescent="0.2">
      <c r="A86" s="1674" t="s">
        <v>659</v>
      </c>
      <c r="B86" s="1691"/>
      <c r="C86" s="829" t="s">
        <v>602</v>
      </c>
      <c r="D86" s="751" t="s">
        <v>642</v>
      </c>
      <c r="E86" s="749" t="s">
        <v>648</v>
      </c>
      <c r="F86" s="749" t="s">
        <v>648</v>
      </c>
      <c r="G86" s="753"/>
      <c r="H86" s="750" t="s">
        <v>622</v>
      </c>
    </row>
    <row r="87" spans="1:8" ht="15" x14ac:dyDescent="0.2">
      <c r="A87" s="1674" t="s">
        <v>659</v>
      </c>
      <c r="B87" s="1691"/>
      <c r="C87" s="829" t="s">
        <v>602</v>
      </c>
      <c r="D87" s="751" t="s">
        <v>642</v>
      </c>
      <c r="E87" s="749" t="s">
        <v>648</v>
      </c>
      <c r="F87" s="749" t="s">
        <v>648</v>
      </c>
      <c r="G87" s="753"/>
      <c r="H87" s="750" t="s">
        <v>622</v>
      </c>
    </row>
    <row r="88" spans="1:8" x14ac:dyDescent="0.2">
      <c r="A88" s="1677" t="s">
        <v>669</v>
      </c>
      <c r="B88" s="1678"/>
      <c r="C88" s="1678"/>
      <c r="D88" s="1678"/>
      <c r="E88" s="1678"/>
      <c r="F88" s="1678"/>
      <c r="G88" s="1678"/>
      <c r="H88" s="1679"/>
    </row>
    <row r="89" spans="1:8" x14ac:dyDescent="0.2">
      <c r="A89" s="1689" t="s">
        <v>670</v>
      </c>
      <c r="B89" s="1690"/>
      <c r="C89" s="829" t="s">
        <v>602</v>
      </c>
      <c r="D89" s="544" t="s">
        <v>671</v>
      </c>
      <c r="E89" s="749" t="s">
        <v>648</v>
      </c>
      <c r="F89" s="749" t="s">
        <v>648</v>
      </c>
      <c r="G89" s="752"/>
      <c r="H89" s="750" t="s">
        <v>622</v>
      </c>
    </row>
    <row r="90" spans="1:8" x14ac:dyDescent="0.2">
      <c r="A90" s="1385" t="s">
        <v>672</v>
      </c>
      <c r="B90" s="1386"/>
      <c r="C90" s="829" t="s">
        <v>602</v>
      </c>
      <c r="D90" s="544" t="s">
        <v>673</v>
      </c>
      <c r="E90" s="749" t="s">
        <v>648</v>
      </c>
      <c r="F90" s="749" t="s">
        <v>648</v>
      </c>
      <c r="G90" s="752"/>
      <c r="H90" s="750" t="s">
        <v>622</v>
      </c>
    </row>
    <row r="91" spans="1:8" x14ac:dyDescent="0.2">
      <c r="A91" s="1689" t="s">
        <v>674</v>
      </c>
      <c r="B91" s="1690"/>
      <c r="C91" s="829" t="s">
        <v>602</v>
      </c>
      <c r="D91" s="544" t="s">
        <v>654</v>
      </c>
      <c r="E91" s="749" t="s">
        <v>648</v>
      </c>
      <c r="F91" s="749" t="s">
        <v>648</v>
      </c>
      <c r="G91" s="752"/>
      <c r="H91" s="750" t="s">
        <v>622</v>
      </c>
    </row>
    <row r="92" spans="1:8" x14ac:dyDescent="0.2">
      <c r="A92" s="1689" t="s">
        <v>675</v>
      </c>
      <c r="B92" s="1690"/>
      <c r="C92" s="829" t="s">
        <v>602</v>
      </c>
      <c r="D92" s="544" t="s">
        <v>654</v>
      </c>
      <c r="E92" s="749" t="s">
        <v>648</v>
      </c>
      <c r="F92" s="749" t="s">
        <v>648</v>
      </c>
      <c r="G92" s="752"/>
      <c r="H92" s="750" t="s">
        <v>622</v>
      </c>
    </row>
    <row r="93" spans="1:8" x14ac:dyDescent="0.2">
      <c r="A93" s="1689" t="s">
        <v>676</v>
      </c>
      <c r="B93" s="1690"/>
      <c r="C93" s="829" t="s">
        <v>602</v>
      </c>
      <c r="D93" s="544" t="s">
        <v>654</v>
      </c>
      <c r="E93" s="749" t="s">
        <v>648</v>
      </c>
      <c r="F93" s="749" t="s">
        <v>648</v>
      </c>
      <c r="G93" s="752"/>
      <c r="H93" s="750" t="s">
        <v>622</v>
      </c>
    </row>
    <row r="94" spans="1:8" ht="15" x14ac:dyDescent="0.2">
      <c r="A94" s="1674" t="s">
        <v>659</v>
      </c>
      <c r="B94" s="1691"/>
      <c r="C94" s="829" t="s">
        <v>602</v>
      </c>
      <c r="D94" s="751" t="s">
        <v>642</v>
      </c>
      <c r="E94" s="749" t="s">
        <v>648</v>
      </c>
      <c r="F94" s="749" t="s">
        <v>648</v>
      </c>
      <c r="G94" s="753"/>
      <c r="H94" s="750" t="s">
        <v>622</v>
      </c>
    </row>
    <row r="95" spans="1:8" ht="15" x14ac:dyDescent="0.2">
      <c r="A95" s="1674" t="s">
        <v>659</v>
      </c>
      <c r="B95" s="1691"/>
      <c r="C95" s="829" t="s">
        <v>602</v>
      </c>
      <c r="D95" s="751" t="s">
        <v>642</v>
      </c>
      <c r="E95" s="749" t="s">
        <v>648</v>
      </c>
      <c r="F95" s="749" t="s">
        <v>648</v>
      </c>
      <c r="G95" s="753"/>
      <c r="H95" s="750" t="s">
        <v>622</v>
      </c>
    </row>
    <row r="96" spans="1:8" ht="15" x14ac:dyDescent="0.2">
      <c r="A96" s="1674" t="s">
        <v>659</v>
      </c>
      <c r="B96" s="1691"/>
      <c r="C96" s="829" t="s">
        <v>602</v>
      </c>
      <c r="D96" s="751" t="s">
        <v>642</v>
      </c>
      <c r="E96" s="749" t="s">
        <v>648</v>
      </c>
      <c r="F96" s="749" t="s">
        <v>648</v>
      </c>
      <c r="G96" s="753"/>
      <c r="H96" s="750" t="s">
        <v>622</v>
      </c>
    </row>
    <row r="97" spans="1:8" ht="15" x14ac:dyDescent="0.2">
      <c r="A97" s="1674" t="s">
        <v>659</v>
      </c>
      <c r="B97" s="1691"/>
      <c r="C97" s="829" t="s">
        <v>602</v>
      </c>
      <c r="D97" s="751" t="s">
        <v>642</v>
      </c>
      <c r="E97" s="749" t="s">
        <v>648</v>
      </c>
      <c r="F97" s="749" t="s">
        <v>648</v>
      </c>
      <c r="G97" s="753"/>
      <c r="H97" s="750" t="s">
        <v>622</v>
      </c>
    </row>
    <row r="98" spans="1:8" x14ac:dyDescent="0.2">
      <c r="A98" s="1677" t="s">
        <v>677</v>
      </c>
      <c r="B98" s="1678"/>
      <c r="C98" s="1678"/>
      <c r="D98" s="1678"/>
      <c r="E98" s="1678"/>
      <c r="F98" s="1678"/>
      <c r="G98" s="1678"/>
      <c r="H98" s="1679"/>
    </row>
    <row r="99" spans="1:8" x14ac:dyDescent="0.2">
      <c r="A99" s="1689" t="s">
        <v>670</v>
      </c>
      <c r="B99" s="1690"/>
      <c r="C99" s="829" t="s">
        <v>602</v>
      </c>
      <c r="D99" s="544" t="s">
        <v>671</v>
      </c>
      <c r="E99" s="749" t="s">
        <v>648</v>
      </c>
      <c r="F99" s="749" t="s">
        <v>648</v>
      </c>
      <c r="G99" s="752"/>
      <c r="H99" s="750" t="s">
        <v>622</v>
      </c>
    </row>
    <row r="100" spans="1:8" x14ac:dyDescent="0.2">
      <c r="A100" s="1385" t="s">
        <v>672</v>
      </c>
      <c r="B100" s="1386"/>
      <c r="C100" s="829" t="s">
        <v>602</v>
      </c>
      <c r="D100" s="544" t="s">
        <v>673</v>
      </c>
      <c r="E100" s="749" t="s">
        <v>648</v>
      </c>
      <c r="F100" s="749" t="s">
        <v>648</v>
      </c>
      <c r="G100" s="752"/>
      <c r="H100" s="750" t="s">
        <v>622</v>
      </c>
    </row>
    <row r="101" spans="1:8" x14ac:dyDescent="0.2">
      <c r="A101" s="1689" t="s">
        <v>678</v>
      </c>
      <c r="B101" s="1690"/>
      <c r="C101" s="829" t="s">
        <v>602</v>
      </c>
      <c r="D101" s="544" t="s">
        <v>654</v>
      </c>
      <c r="E101" s="749" t="s">
        <v>648</v>
      </c>
      <c r="F101" s="749" t="s">
        <v>648</v>
      </c>
      <c r="G101" s="752"/>
      <c r="H101" s="750" t="s">
        <v>622</v>
      </c>
    </row>
    <row r="102" spans="1:8" x14ac:dyDescent="0.2">
      <c r="A102" s="1689" t="s">
        <v>679</v>
      </c>
      <c r="B102" s="1690"/>
      <c r="C102" s="829" t="s">
        <v>602</v>
      </c>
      <c r="D102" s="544" t="s">
        <v>654</v>
      </c>
      <c r="E102" s="749" t="s">
        <v>648</v>
      </c>
      <c r="F102" s="749" t="s">
        <v>648</v>
      </c>
      <c r="G102" s="752"/>
      <c r="H102" s="750" t="s">
        <v>622</v>
      </c>
    </row>
    <row r="103" spans="1:8" x14ac:dyDescent="0.2">
      <c r="A103" s="1689" t="s">
        <v>680</v>
      </c>
      <c r="B103" s="1690"/>
      <c r="C103" s="829" t="s">
        <v>602</v>
      </c>
      <c r="D103" s="544" t="s">
        <v>654</v>
      </c>
      <c r="E103" s="749" t="s">
        <v>648</v>
      </c>
      <c r="F103" s="749" t="s">
        <v>648</v>
      </c>
      <c r="G103" s="752"/>
      <c r="H103" s="750" t="s">
        <v>622</v>
      </c>
    </row>
    <row r="104" spans="1:8" ht="15" x14ac:dyDescent="0.2">
      <c r="A104" s="1674" t="s">
        <v>659</v>
      </c>
      <c r="B104" s="1691"/>
      <c r="C104" s="829" t="s">
        <v>602</v>
      </c>
      <c r="D104" s="751" t="s">
        <v>642</v>
      </c>
      <c r="E104" s="749" t="s">
        <v>648</v>
      </c>
      <c r="F104" s="749" t="s">
        <v>648</v>
      </c>
      <c r="G104" s="753"/>
      <c r="H104" s="750" t="s">
        <v>622</v>
      </c>
    </row>
    <row r="105" spans="1:8" ht="15" x14ac:dyDescent="0.2">
      <c r="A105" s="1674" t="s">
        <v>659</v>
      </c>
      <c r="B105" s="1691"/>
      <c r="C105" s="829" t="s">
        <v>602</v>
      </c>
      <c r="D105" s="751" t="s">
        <v>642</v>
      </c>
      <c r="E105" s="749" t="s">
        <v>648</v>
      </c>
      <c r="F105" s="749" t="s">
        <v>648</v>
      </c>
      <c r="G105" s="753"/>
      <c r="H105" s="750" t="s">
        <v>622</v>
      </c>
    </row>
    <row r="106" spans="1:8" ht="15" x14ac:dyDescent="0.2">
      <c r="A106" s="1674" t="s">
        <v>659</v>
      </c>
      <c r="B106" s="1691"/>
      <c r="C106" s="829" t="s">
        <v>602</v>
      </c>
      <c r="D106" s="751" t="s">
        <v>642</v>
      </c>
      <c r="E106" s="749" t="s">
        <v>648</v>
      </c>
      <c r="F106" s="749" t="s">
        <v>648</v>
      </c>
      <c r="G106" s="753"/>
      <c r="H106" s="750" t="s">
        <v>622</v>
      </c>
    </row>
    <row r="107" spans="1:8" ht="15" x14ac:dyDescent="0.2">
      <c r="A107" s="1674" t="s">
        <v>659</v>
      </c>
      <c r="B107" s="1691"/>
      <c r="C107" s="829" t="s">
        <v>602</v>
      </c>
      <c r="D107" s="751" t="s">
        <v>642</v>
      </c>
      <c r="E107" s="749" t="s">
        <v>648</v>
      </c>
      <c r="F107" s="749" t="s">
        <v>648</v>
      </c>
      <c r="G107" s="753"/>
      <c r="H107" s="750" t="s">
        <v>622</v>
      </c>
    </row>
    <row r="108" spans="1:8" ht="15" x14ac:dyDescent="0.2">
      <c r="A108" s="1674" t="s">
        <v>659</v>
      </c>
      <c r="B108" s="1691"/>
      <c r="C108" s="829" t="s">
        <v>602</v>
      </c>
      <c r="D108" s="751" t="s">
        <v>642</v>
      </c>
      <c r="E108" s="749" t="s">
        <v>648</v>
      </c>
      <c r="F108" s="749" t="s">
        <v>648</v>
      </c>
      <c r="G108" s="753"/>
      <c r="H108" s="750" t="s">
        <v>622</v>
      </c>
    </row>
    <row r="109" spans="1:8" ht="15" x14ac:dyDescent="0.2">
      <c r="A109" s="1674" t="s">
        <v>659</v>
      </c>
      <c r="B109" s="1691"/>
      <c r="C109" s="829" t="s">
        <v>602</v>
      </c>
      <c r="D109" s="751" t="s">
        <v>642</v>
      </c>
      <c r="E109" s="749" t="s">
        <v>648</v>
      </c>
      <c r="F109" s="749" t="s">
        <v>648</v>
      </c>
      <c r="G109" s="753"/>
      <c r="H109" s="750" t="s">
        <v>622</v>
      </c>
    </row>
    <row r="110" spans="1:8" ht="15" x14ac:dyDescent="0.2">
      <c r="A110" s="1674" t="s">
        <v>659</v>
      </c>
      <c r="B110" s="1691"/>
      <c r="C110" s="829" t="s">
        <v>602</v>
      </c>
      <c r="D110" s="751" t="s">
        <v>642</v>
      </c>
      <c r="E110" s="749" t="s">
        <v>648</v>
      </c>
      <c r="F110" s="749" t="s">
        <v>648</v>
      </c>
      <c r="G110" s="753"/>
      <c r="H110" s="750" t="s">
        <v>622</v>
      </c>
    </row>
    <row r="111" spans="1:8" ht="15" x14ac:dyDescent="0.2">
      <c r="A111" s="1674" t="s">
        <v>659</v>
      </c>
      <c r="B111" s="1691"/>
      <c r="C111" s="829" t="s">
        <v>602</v>
      </c>
      <c r="D111" s="751" t="s">
        <v>642</v>
      </c>
      <c r="E111" s="749" t="s">
        <v>648</v>
      </c>
      <c r="F111" s="749" t="s">
        <v>648</v>
      </c>
      <c r="G111" s="753"/>
      <c r="H111" s="750" t="s">
        <v>622</v>
      </c>
    </row>
    <row r="112" spans="1:8" ht="15" x14ac:dyDescent="0.2">
      <c r="A112" s="1674" t="s">
        <v>659</v>
      </c>
      <c r="B112" s="1691"/>
      <c r="C112" s="829" t="s">
        <v>602</v>
      </c>
      <c r="D112" s="751" t="s">
        <v>642</v>
      </c>
      <c r="E112" s="749" t="s">
        <v>648</v>
      </c>
      <c r="F112" s="749" t="s">
        <v>648</v>
      </c>
      <c r="G112" s="753"/>
      <c r="H112" s="750" t="s">
        <v>622</v>
      </c>
    </row>
    <row r="113" spans="1:8" ht="15" x14ac:dyDescent="0.2">
      <c r="A113" s="1674" t="s">
        <v>659</v>
      </c>
      <c r="B113" s="1691"/>
      <c r="C113" s="829" t="s">
        <v>602</v>
      </c>
      <c r="D113" s="751" t="s">
        <v>642</v>
      </c>
      <c r="E113" s="749" t="s">
        <v>648</v>
      </c>
      <c r="F113" s="749" t="s">
        <v>648</v>
      </c>
      <c r="G113" s="753"/>
      <c r="H113" s="750" t="s">
        <v>622</v>
      </c>
    </row>
    <row r="114" spans="1:8" x14ac:dyDescent="0.2">
      <c r="A114" s="1677" t="s">
        <v>681</v>
      </c>
      <c r="B114" s="1678"/>
      <c r="C114" s="1678"/>
      <c r="D114" s="1678"/>
      <c r="E114" s="1678"/>
      <c r="F114" s="1678"/>
      <c r="G114" s="1678"/>
      <c r="H114" s="1679"/>
    </row>
    <row r="115" spans="1:8" x14ac:dyDescent="0.2">
      <c r="A115" s="1689" t="s">
        <v>670</v>
      </c>
      <c r="B115" s="1690"/>
      <c r="C115" s="829" t="s">
        <v>602</v>
      </c>
      <c r="D115" s="544" t="s">
        <v>671</v>
      </c>
      <c r="E115" s="749" t="s">
        <v>648</v>
      </c>
      <c r="F115" s="749" t="s">
        <v>648</v>
      </c>
      <c r="G115" s="752"/>
      <c r="H115" s="750" t="s">
        <v>622</v>
      </c>
    </row>
    <row r="116" spans="1:8" x14ac:dyDescent="0.2">
      <c r="A116" s="1385" t="s">
        <v>672</v>
      </c>
      <c r="B116" s="1386"/>
      <c r="C116" s="829" t="s">
        <v>602</v>
      </c>
      <c r="D116" s="544" t="s">
        <v>673</v>
      </c>
      <c r="E116" s="749" t="s">
        <v>648</v>
      </c>
      <c r="F116" s="749" t="s">
        <v>648</v>
      </c>
      <c r="G116" s="752"/>
      <c r="H116" s="750" t="s">
        <v>622</v>
      </c>
    </row>
    <row r="117" spans="1:8" x14ac:dyDescent="0.2">
      <c r="A117" s="1689" t="s">
        <v>682</v>
      </c>
      <c r="B117" s="1690"/>
      <c r="C117" s="829" t="s">
        <v>602</v>
      </c>
      <c r="D117" s="544" t="s">
        <v>652</v>
      </c>
      <c r="E117" s="749" t="s">
        <v>648</v>
      </c>
      <c r="F117" s="749" t="s">
        <v>648</v>
      </c>
      <c r="G117" s="752"/>
      <c r="H117" s="750" t="s">
        <v>622</v>
      </c>
    </row>
    <row r="118" spans="1:8" x14ac:dyDescent="0.2">
      <c r="A118" s="1689" t="s">
        <v>683</v>
      </c>
      <c r="B118" s="1690"/>
      <c r="C118" s="829" t="s">
        <v>602</v>
      </c>
      <c r="D118" s="544" t="s">
        <v>654</v>
      </c>
      <c r="E118" s="749" t="s">
        <v>648</v>
      </c>
      <c r="F118" s="749" t="s">
        <v>648</v>
      </c>
      <c r="G118" s="752"/>
      <c r="H118" s="750" t="s">
        <v>622</v>
      </c>
    </row>
    <row r="119" spans="1:8" x14ac:dyDescent="0.2">
      <c r="A119" s="1689" t="s">
        <v>684</v>
      </c>
      <c r="B119" s="1690"/>
      <c r="C119" s="829" t="s">
        <v>602</v>
      </c>
      <c r="D119" s="544" t="s">
        <v>652</v>
      </c>
      <c r="E119" s="749" t="s">
        <v>648</v>
      </c>
      <c r="F119" s="749" t="s">
        <v>648</v>
      </c>
      <c r="G119" s="752"/>
      <c r="H119" s="750" t="s">
        <v>622</v>
      </c>
    </row>
    <row r="120" spans="1:8" x14ac:dyDescent="0.2">
      <c r="A120" s="1689" t="s">
        <v>685</v>
      </c>
      <c r="B120" s="1690"/>
      <c r="C120" s="829" t="s">
        <v>602</v>
      </c>
      <c r="D120" s="544" t="s">
        <v>654</v>
      </c>
      <c r="E120" s="749" t="s">
        <v>648</v>
      </c>
      <c r="F120" s="749" t="s">
        <v>648</v>
      </c>
      <c r="G120" s="752"/>
      <c r="H120" s="750" t="s">
        <v>622</v>
      </c>
    </row>
    <row r="121" spans="1:8" x14ac:dyDescent="0.2">
      <c r="A121" s="1689" t="s">
        <v>686</v>
      </c>
      <c r="B121" s="1690"/>
      <c r="C121" s="829" t="s">
        <v>602</v>
      </c>
      <c r="D121" s="544" t="s">
        <v>652</v>
      </c>
      <c r="E121" s="749" t="s">
        <v>648</v>
      </c>
      <c r="F121" s="749" t="s">
        <v>648</v>
      </c>
      <c r="G121" s="752"/>
      <c r="H121" s="750" t="s">
        <v>622</v>
      </c>
    </row>
    <row r="122" spans="1:8" x14ac:dyDescent="0.2">
      <c r="A122" s="1689" t="s">
        <v>687</v>
      </c>
      <c r="B122" s="1690"/>
      <c r="C122" s="829" t="s">
        <v>602</v>
      </c>
      <c r="D122" s="544" t="s">
        <v>654</v>
      </c>
      <c r="E122" s="749" t="s">
        <v>648</v>
      </c>
      <c r="F122" s="749" t="s">
        <v>648</v>
      </c>
      <c r="G122" s="752"/>
      <c r="H122" s="750" t="s">
        <v>622</v>
      </c>
    </row>
    <row r="123" spans="1:8" ht="15" x14ac:dyDescent="0.2">
      <c r="A123" s="1674" t="s">
        <v>659</v>
      </c>
      <c r="B123" s="1691"/>
      <c r="C123" s="829" t="s">
        <v>602</v>
      </c>
      <c r="D123" s="751" t="s">
        <v>642</v>
      </c>
      <c r="E123" s="749" t="s">
        <v>648</v>
      </c>
      <c r="F123" s="749" t="s">
        <v>648</v>
      </c>
      <c r="G123" s="753"/>
      <c r="H123" s="750" t="s">
        <v>622</v>
      </c>
    </row>
    <row r="124" spans="1:8" ht="15" x14ac:dyDescent="0.2">
      <c r="A124" s="1674" t="s">
        <v>659</v>
      </c>
      <c r="B124" s="1691"/>
      <c r="C124" s="829" t="s">
        <v>602</v>
      </c>
      <c r="D124" s="751" t="s">
        <v>642</v>
      </c>
      <c r="E124" s="749" t="s">
        <v>648</v>
      </c>
      <c r="F124" s="749" t="s">
        <v>648</v>
      </c>
      <c r="G124" s="753"/>
      <c r="H124" s="750" t="s">
        <v>622</v>
      </c>
    </row>
    <row r="125" spans="1:8" ht="15" x14ac:dyDescent="0.2">
      <c r="A125" s="1674" t="s">
        <v>659</v>
      </c>
      <c r="B125" s="1691"/>
      <c r="C125" s="829" t="s">
        <v>602</v>
      </c>
      <c r="D125" s="751" t="s">
        <v>642</v>
      </c>
      <c r="E125" s="749" t="s">
        <v>648</v>
      </c>
      <c r="F125" s="749" t="s">
        <v>648</v>
      </c>
      <c r="G125" s="753"/>
      <c r="H125" s="750" t="s">
        <v>622</v>
      </c>
    </row>
    <row r="126" spans="1:8" x14ac:dyDescent="0.2">
      <c r="A126" s="1677" t="s">
        <v>688</v>
      </c>
      <c r="B126" s="1678"/>
      <c r="C126" s="1678" t="s">
        <v>689</v>
      </c>
      <c r="D126" s="1678"/>
      <c r="E126" s="1678"/>
      <c r="F126" s="1678"/>
      <c r="G126" s="1678"/>
      <c r="H126" s="1679"/>
    </row>
    <row r="127" spans="1:8" ht="15" x14ac:dyDescent="0.2">
      <c r="A127" s="1674" t="s">
        <v>649</v>
      </c>
      <c r="B127" s="1691"/>
      <c r="C127" s="829" t="s">
        <v>602</v>
      </c>
      <c r="D127" s="751" t="s">
        <v>642</v>
      </c>
      <c r="E127" s="749" t="s">
        <v>648</v>
      </c>
      <c r="F127" s="749" t="s">
        <v>648</v>
      </c>
      <c r="G127" s="753"/>
      <c r="H127" s="750" t="s">
        <v>622</v>
      </c>
    </row>
    <row r="128" spans="1:8" ht="15" x14ac:dyDescent="0.2">
      <c r="A128" s="1674" t="s">
        <v>649</v>
      </c>
      <c r="B128" s="1691"/>
      <c r="C128" s="829" t="s">
        <v>602</v>
      </c>
      <c r="D128" s="751" t="s">
        <v>642</v>
      </c>
      <c r="E128" s="749" t="s">
        <v>648</v>
      </c>
      <c r="F128" s="749" t="s">
        <v>648</v>
      </c>
      <c r="G128" s="753"/>
      <c r="H128" s="750" t="s">
        <v>622</v>
      </c>
    </row>
    <row r="129" spans="1:8" ht="15" x14ac:dyDescent="0.2">
      <c r="A129" s="1674" t="s">
        <v>649</v>
      </c>
      <c r="B129" s="1691"/>
      <c r="C129" s="829" t="s">
        <v>602</v>
      </c>
      <c r="D129" s="751" t="s">
        <v>642</v>
      </c>
      <c r="E129" s="749" t="s">
        <v>648</v>
      </c>
      <c r="F129" s="749" t="s">
        <v>648</v>
      </c>
      <c r="G129" s="753"/>
      <c r="H129" s="750" t="s">
        <v>622</v>
      </c>
    </row>
    <row r="130" spans="1:8" ht="15" x14ac:dyDescent="0.2">
      <c r="A130" s="1674" t="s">
        <v>649</v>
      </c>
      <c r="B130" s="1691"/>
      <c r="C130" s="829" t="s">
        <v>602</v>
      </c>
      <c r="D130" s="751" t="s">
        <v>642</v>
      </c>
      <c r="E130" s="749" t="s">
        <v>648</v>
      </c>
      <c r="F130" s="749" t="s">
        <v>648</v>
      </c>
      <c r="G130" s="753"/>
      <c r="H130" s="750" t="s">
        <v>622</v>
      </c>
    </row>
    <row r="131" spans="1:8" ht="15" x14ac:dyDescent="0.2">
      <c r="A131" s="1674" t="s">
        <v>649</v>
      </c>
      <c r="B131" s="1691"/>
      <c r="C131" s="829" t="s">
        <v>602</v>
      </c>
      <c r="D131" s="751" t="s">
        <v>642</v>
      </c>
      <c r="E131" s="749" t="s">
        <v>648</v>
      </c>
      <c r="F131" s="749" t="s">
        <v>648</v>
      </c>
      <c r="G131" s="753"/>
      <c r="H131" s="750" t="s">
        <v>622</v>
      </c>
    </row>
    <row r="132" spans="1:8" x14ac:dyDescent="0.2">
      <c r="A132" s="1677" t="s">
        <v>690</v>
      </c>
      <c r="B132" s="1678"/>
      <c r="C132" s="1678" t="s">
        <v>689</v>
      </c>
      <c r="D132" s="1678"/>
      <c r="E132" s="1678"/>
      <c r="F132" s="1678"/>
      <c r="G132" s="1678"/>
      <c r="H132" s="1679"/>
    </row>
    <row r="133" spans="1:8" ht="15" x14ac:dyDescent="0.2">
      <c r="A133" s="1674" t="s">
        <v>649</v>
      </c>
      <c r="B133" s="1691"/>
      <c r="C133" s="1419" t="s">
        <v>602</v>
      </c>
      <c r="D133" s="751" t="s">
        <v>642</v>
      </c>
      <c r="E133" s="749" t="s">
        <v>648</v>
      </c>
      <c r="F133" s="749" t="s">
        <v>648</v>
      </c>
      <c r="G133" s="753"/>
      <c r="H133" s="750" t="s">
        <v>622</v>
      </c>
    </row>
    <row r="134" spans="1:8" ht="15" x14ac:dyDescent="0.2">
      <c r="A134" s="1674" t="s">
        <v>649</v>
      </c>
      <c r="B134" s="1691"/>
      <c r="C134" s="1419" t="s">
        <v>602</v>
      </c>
      <c r="D134" s="751" t="s">
        <v>642</v>
      </c>
      <c r="E134" s="749" t="s">
        <v>648</v>
      </c>
      <c r="F134" s="749" t="s">
        <v>648</v>
      </c>
      <c r="G134" s="753"/>
      <c r="H134" s="750" t="s">
        <v>622</v>
      </c>
    </row>
    <row r="135" spans="1:8" ht="15.75" thickBot="1" x14ac:dyDescent="0.25">
      <c r="A135" s="1674" t="s">
        <v>649</v>
      </c>
      <c r="B135" s="1691"/>
      <c r="C135" s="1419" t="s">
        <v>602</v>
      </c>
      <c r="D135" s="751" t="s">
        <v>642</v>
      </c>
      <c r="E135" s="749" t="s">
        <v>648</v>
      </c>
      <c r="F135" s="749" t="s">
        <v>648</v>
      </c>
      <c r="G135" s="753"/>
      <c r="H135" s="750" t="s">
        <v>622</v>
      </c>
    </row>
    <row r="136" spans="1:8" ht="13.5" thickBot="1" x14ac:dyDescent="0.25">
      <c r="A136" s="662" t="s">
        <v>691</v>
      </c>
      <c r="B136" s="663"/>
      <c r="C136" s="825"/>
      <c r="D136" s="664"/>
      <c r="E136" s="664"/>
      <c r="F136" s="664"/>
      <c r="G136" s="664"/>
      <c r="H136" s="665"/>
    </row>
    <row r="137" spans="1:8" ht="25.5" x14ac:dyDescent="0.2">
      <c r="A137" s="1692" t="s">
        <v>612</v>
      </c>
      <c r="B137" s="1693"/>
      <c r="C137" s="833" t="s">
        <v>559</v>
      </c>
      <c r="D137" s="666" t="s">
        <v>613</v>
      </c>
      <c r="E137" s="666" t="s">
        <v>614</v>
      </c>
      <c r="F137" s="666" t="s">
        <v>645</v>
      </c>
      <c r="G137" s="666" t="s">
        <v>616</v>
      </c>
      <c r="H137" s="667" t="s">
        <v>617</v>
      </c>
    </row>
    <row r="138" spans="1:8" x14ac:dyDescent="0.2">
      <c r="A138" s="1677" t="s">
        <v>692</v>
      </c>
      <c r="B138" s="1678"/>
      <c r="C138" s="1678"/>
      <c r="D138" s="1678"/>
      <c r="E138" s="1678"/>
      <c r="F138" s="1678"/>
      <c r="G138" s="1678"/>
      <c r="H138" s="1679"/>
    </row>
    <row r="139" spans="1:8" ht="23.25" customHeight="1" x14ac:dyDescent="0.2">
      <c r="A139" s="1694" t="s">
        <v>693</v>
      </c>
      <c r="B139" s="1695"/>
      <c r="C139" s="829" t="s">
        <v>602</v>
      </c>
      <c r="D139" s="542" t="s">
        <v>694</v>
      </c>
      <c r="E139" s="749" t="s">
        <v>648</v>
      </c>
      <c r="F139" s="749" t="s">
        <v>648</v>
      </c>
      <c r="G139" s="753"/>
      <c r="H139" s="750" t="s">
        <v>622</v>
      </c>
    </row>
    <row r="140" spans="1:8" x14ac:dyDescent="0.2">
      <c r="A140" s="1674" t="s">
        <v>695</v>
      </c>
      <c r="B140" s="1676"/>
      <c r="C140" s="829" t="s">
        <v>602</v>
      </c>
      <c r="D140" s="751" t="s">
        <v>642</v>
      </c>
      <c r="E140" s="749" t="s">
        <v>648</v>
      </c>
      <c r="F140" s="749" t="s">
        <v>648</v>
      </c>
      <c r="G140" s="753"/>
      <c r="H140" s="750" t="s">
        <v>622</v>
      </c>
    </row>
    <row r="141" spans="1:8" x14ac:dyDescent="0.2">
      <c r="A141" s="1674" t="s">
        <v>696</v>
      </c>
      <c r="B141" s="1676"/>
      <c r="C141" s="829" t="s">
        <v>602</v>
      </c>
      <c r="D141" s="751" t="s">
        <v>642</v>
      </c>
      <c r="E141" s="749" t="s">
        <v>648</v>
      </c>
      <c r="F141" s="749" t="s">
        <v>648</v>
      </c>
      <c r="G141" s="753"/>
      <c r="H141" s="750" t="s">
        <v>622</v>
      </c>
    </row>
    <row r="142" spans="1:8" x14ac:dyDescent="0.2">
      <c r="A142" s="1674" t="s">
        <v>696</v>
      </c>
      <c r="B142" s="1676"/>
      <c r="C142" s="829" t="s">
        <v>602</v>
      </c>
      <c r="D142" s="751" t="s">
        <v>642</v>
      </c>
      <c r="E142" s="749" t="s">
        <v>648</v>
      </c>
      <c r="F142" s="749" t="s">
        <v>648</v>
      </c>
      <c r="G142" s="753"/>
      <c r="H142" s="750" t="s">
        <v>622</v>
      </c>
    </row>
    <row r="143" spans="1:8" x14ac:dyDescent="0.2">
      <c r="A143" s="1674" t="s">
        <v>696</v>
      </c>
      <c r="B143" s="1676"/>
      <c r="C143" s="829" t="s">
        <v>602</v>
      </c>
      <c r="D143" s="751" t="s">
        <v>642</v>
      </c>
      <c r="E143" s="749" t="s">
        <v>648</v>
      </c>
      <c r="F143" s="749" t="s">
        <v>648</v>
      </c>
      <c r="G143" s="753"/>
      <c r="H143" s="750" t="s">
        <v>622</v>
      </c>
    </row>
    <row r="144" spans="1:8" x14ac:dyDescent="0.2">
      <c r="A144" s="1674" t="s">
        <v>696</v>
      </c>
      <c r="B144" s="1676"/>
      <c r="C144" s="829" t="s">
        <v>602</v>
      </c>
      <c r="D144" s="751" t="s">
        <v>642</v>
      </c>
      <c r="E144" s="749" t="s">
        <v>648</v>
      </c>
      <c r="F144" s="749" t="s">
        <v>648</v>
      </c>
      <c r="G144" s="753"/>
      <c r="H144" s="750" t="s">
        <v>622</v>
      </c>
    </row>
    <row r="145" spans="1:8" x14ac:dyDescent="0.2">
      <c r="A145" s="1674" t="s">
        <v>696</v>
      </c>
      <c r="B145" s="1676"/>
      <c r="C145" s="829" t="s">
        <v>602</v>
      </c>
      <c r="D145" s="751" t="s">
        <v>642</v>
      </c>
      <c r="E145" s="749" t="s">
        <v>648</v>
      </c>
      <c r="F145" s="749" t="s">
        <v>648</v>
      </c>
      <c r="G145" s="753"/>
      <c r="H145" s="750" t="s">
        <v>622</v>
      </c>
    </row>
    <row r="146" spans="1:8" x14ac:dyDescent="0.2">
      <c r="A146" s="1674" t="s">
        <v>696</v>
      </c>
      <c r="B146" s="1676"/>
      <c r="C146" s="829" t="s">
        <v>602</v>
      </c>
      <c r="D146" s="751" t="s">
        <v>642</v>
      </c>
      <c r="E146" s="749" t="s">
        <v>648</v>
      </c>
      <c r="F146" s="749" t="s">
        <v>648</v>
      </c>
      <c r="G146" s="753"/>
      <c r="H146" s="750" t="s">
        <v>622</v>
      </c>
    </row>
    <row r="147" spans="1:8" x14ac:dyDescent="0.2">
      <c r="A147" s="1674" t="s">
        <v>696</v>
      </c>
      <c r="B147" s="1676"/>
      <c r="C147" s="829" t="s">
        <v>602</v>
      </c>
      <c r="D147" s="751" t="s">
        <v>642</v>
      </c>
      <c r="E147" s="749" t="s">
        <v>648</v>
      </c>
      <c r="F147" s="749" t="s">
        <v>648</v>
      </c>
      <c r="G147" s="753"/>
      <c r="H147" s="750" t="s">
        <v>622</v>
      </c>
    </row>
    <row r="148" spans="1:8" ht="13.5" thickBot="1" x14ac:dyDescent="0.25">
      <c r="A148" s="1674" t="s">
        <v>696</v>
      </c>
      <c r="B148" s="1676"/>
      <c r="C148" s="829" t="s">
        <v>602</v>
      </c>
      <c r="D148" s="751" t="s">
        <v>642</v>
      </c>
      <c r="E148" s="749" t="s">
        <v>648</v>
      </c>
      <c r="F148" s="749" t="s">
        <v>648</v>
      </c>
      <c r="G148" s="753"/>
      <c r="H148" s="750" t="s">
        <v>622</v>
      </c>
    </row>
    <row r="149" spans="1:8" ht="13.5" thickBot="1" x14ac:dyDescent="0.25">
      <c r="A149" s="662" t="s">
        <v>697</v>
      </c>
      <c r="B149" s="663"/>
      <c r="C149" s="825"/>
      <c r="D149" s="664"/>
      <c r="E149" s="664"/>
      <c r="F149" s="664"/>
      <c r="G149" s="664"/>
      <c r="H149" s="665"/>
    </row>
    <row r="150" spans="1:8" ht="25.5" x14ac:dyDescent="0.2">
      <c r="A150" s="1692" t="s">
        <v>612</v>
      </c>
      <c r="B150" s="1693"/>
      <c r="C150" s="833" t="s">
        <v>559</v>
      </c>
      <c r="D150" s="666" t="s">
        <v>613</v>
      </c>
      <c r="E150" s="666" t="s">
        <v>614</v>
      </c>
      <c r="F150" s="666" t="s">
        <v>645</v>
      </c>
      <c r="G150" s="666" t="s">
        <v>616</v>
      </c>
      <c r="H150" s="667" t="s">
        <v>617</v>
      </c>
    </row>
    <row r="151" spans="1:8" x14ac:dyDescent="0.2">
      <c r="A151" s="1677" t="s">
        <v>698</v>
      </c>
      <c r="B151" s="1678"/>
      <c r="C151" s="1678" t="s">
        <v>689</v>
      </c>
      <c r="D151" s="1678"/>
      <c r="E151" s="1678"/>
      <c r="F151" s="1678"/>
      <c r="G151" s="1678"/>
      <c r="H151" s="1679"/>
    </row>
    <row r="152" spans="1:8" x14ac:dyDescent="0.2">
      <c r="A152" s="1674" t="s">
        <v>696</v>
      </c>
      <c r="B152" s="1676"/>
      <c r="C152" s="829" t="s">
        <v>602</v>
      </c>
      <c r="D152" s="751" t="s">
        <v>642</v>
      </c>
      <c r="E152" s="749" t="s">
        <v>648</v>
      </c>
      <c r="F152" s="749" t="s">
        <v>648</v>
      </c>
      <c r="G152" s="753"/>
      <c r="H152" s="750" t="s">
        <v>622</v>
      </c>
    </row>
    <row r="153" spans="1:8" x14ac:dyDescent="0.2">
      <c r="A153" s="1674" t="s">
        <v>696</v>
      </c>
      <c r="B153" s="1676"/>
      <c r="C153" s="829" t="s">
        <v>602</v>
      </c>
      <c r="D153" s="751" t="s">
        <v>642</v>
      </c>
      <c r="E153" s="749" t="s">
        <v>648</v>
      </c>
      <c r="F153" s="749" t="s">
        <v>648</v>
      </c>
      <c r="G153" s="753"/>
      <c r="H153" s="750" t="s">
        <v>622</v>
      </c>
    </row>
    <row r="154" spans="1:8" x14ac:dyDescent="0.2">
      <c r="A154" s="1674" t="s">
        <v>696</v>
      </c>
      <c r="B154" s="1676"/>
      <c r="C154" s="829" t="s">
        <v>602</v>
      </c>
      <c r="D154" s="751" t="s">
        <v>642</v>
      </c>
      <c r="E154" s="749" t="s">
        <v>648</v>
      </c>
      <c r="F154" s="749" t="s">
        <v>648</v>
      </c>
      <c r="G154" s="753"/>
      <c r="H154" s="750" t="s">
        <v>622</v>
      </c>
    </row>
    <row r="155" spans="1:8" x14ac:dyDescent="0.2">
      <c r="A155" s="1674" t="s">
        <v>696</v>
      </c>
      <c r="B155" s="1676"/>
      <c r="C155" s="829" t="s">
        <v>602</v>
      </c>
      <c r="D155" s="751" t="s">
        <v>642</v>
      </c>
      <c r="E155" s="749" t="s">
        <v>648</v>
      </c>
      <c r="F155" s="749" t="s">
        <v>648</v>
      </c>
      <c r="G155" s="753"/>
      <c r="H155" s="750" t="s">
        <v>622</v>
      </c>
    </row>
    <row r="156" spans="1:8" x14ac:dyDescent="0.2">
      <c r="A156" s="1674" t="s">
        <v>696</v>
      </c>
      <c r="B156" s="1676"/>
      <c r="C156" s="829" t="s">
        <v>602</v>
      </c>
      <c r="D156" s="751" t="s">
        <v>642</v>
      </c>
      <c r="E156" s="749" t="s">
        <v>648</v>
      </c>
      <c r="F156" s="749" t="s">
        <v>648</v>
      </c>
      <c r="G156" s="753"/>
      <c r="H156" s="750" t="s">
        <v>622</v>
      </c>
    </row>
    <row r="157" spans="1:8" x14ac:dyDescent="0.2">
      <c r="A157" s="1674" t="s">
        <v>696</v>
      </c>
      <c r="B157" s="1676"/>
      <c r="C157" s="829" t="s">
        <v>602</v>
      </c>
      <c r="D157" s="751" t="s">
        <v>642</v>
      </c>
      <c r="E157" s="749" t="s">
        <v>648</v>
      </c>
      <c r="F157" s="749" t="s">
        <v>648</v>
      </c>
      <c r="G157" s="753"/>
      <c r="H157" s="750" t="s">
        <v>622</v>
      </c>
    </row>
    <row r="158" spans="1:8" x14ac:dyDescent="0.2">
      <c r="A158" s="1674" t="s">
        <v>696</v>
      </c>
      <c r="B158" s="1676"/>
      <c r="C158" s="829" t="s">
        <v>602</v>
      </c>
      <c r="D158" s="751" t="s">
        <v>642</v>
      </c>
      <c r="E158" s="749" t="s">
        <v>648</v>
      </c>
      <c r="F158" s="749" t="s">
        <v>648</v>
      </c>
      <c r="G158" s="753"/>
      <c r="H158" s="750" t="s">
        <v>622</v>
      </c>
    </row>
    <row r="159" spans="1:8" x14ac:dyDescent="0.2">
      <c r="A159" s="1674" t="s">
        <v>696</v>
      </c>
      <c r="B159" s="1676"/>
      <c r="C159" s="829" t="s">
        <v>602</v>
      </c>
      <c r="D159" s="751" t="s">
        <v>642</v>
      </c>
      <c r="E159" s="749" t="s">
        <v>648</v>
      </c>
      <c r="F159" s="749" t="s">
        <v>648</v>
      </c>
      <c r="G159" s="753"/>
      <c r="H159" s="750" t="s">
        <v>622</v>
      </c>
    </row>
    <row r="160" spans="1:8" x14ac:dyDescent="0.2">
      <c r="A160" s="1674" t="s">
        <v>696</v>
      </c>
      <c r="B160" s="1676"/>
      <c r="C160" s="829" t="s">
        <v>602</v>
      </c>
      <c r="D160" s="751" t="s">
        <v>642</v>
      </c>
      <c r="E160" s="749" t="s">
        <v>648</v>
      </c>
      <c r="F160" s="749" t="s">
        <v>648</v>
      </c>
      <c r="G160" s="753"/>
      <c r="H160" s="750" t="s">
        <v>622</v>
      </c>
    </row>
    <row r="161" spans="1:8" x14ac:dyDescent="0.2">
      <c r="A161" s="1674" t="s">
        <v>696</v>
      </c>
      <c r="B161" s="1676"/>
      <c r="C161" s="829" t="s">
        <v>602</v>
      </c>
      <c r="D161" s="751" t="s">
        <v>642</v>
      </c>
      <c r="E161" s="749" t="s">
        <v>648</v>
      </c>
      <c r="F161" s="749" t="s">
        <v>648</v>
      </c>
      <c r="G161" s="753"/>
      <c r="H161" s="750" t="s">
        <v>622</v>
      </c>
    </row>
    <row r="162" spans="1:8" x14ac:dyDescent="0.2">
      <c r="A162" s="1677" t="s">
        <v>699</v>
      </c>
      <c r="B162" s="1678"/>
      <c r="C162" s="1678" t="s">
        <v>689</v>
      </c>
      <c r="D162" s="1678"/>
      <c r="E162" s="1678"/>
      <c r="F162" s="1678"/>
      <c r="G162" s="1678"/>
      <c r="H162" s="1679"/>
    </row>
    <row r="163" spans="1:8" x14ac:dyDescent="0.2">
      <c r="A163" s="1674" t="s">
        <v>696</v>
      </c>
      <c r="B163" s="1676"/>
      <c r="C163" s="1418" t="s">
        <v>602</v>
      </c>
      <c r="D163" s="751" t="s">
        <v>642</v>
      </c>
      <c r="E163" s="749" t="s">
        <v>648</v>
      </c>
      <c r="F163" s="749" t="s">
        <v>648</v>
      </c>
      <c r="G163" s="753"/>
      <c r="H163" s="750" t="s">
        <v>622</v>
      </c>
    </row>
    <row r="164" spans="1:8" x14ac:dyDescent="0.2">
      <c r="A164" s="1674" t="s">
        <v>696</v>
      </c>
      <c r="B164" s="1676"/>
      <c r="C164" s="1418" t="s">
        <v>602</v>
      </c>
      <c r="D164" s="751" t="s">
        <v>642</v>
      </c>
      <c r="E164" s="749" t="s">
        <v>648</v>
      </c>
      <c r="F164" s="749" t="s">
        <v>648</v>
      </c>
      <c r="G164" s="753"/>
      <c r="H164" s="750" t="s">
        <v>622</v>
      </c>
    </row>
    <row r="165" spans="1:8" x14ac:dyDescent="0.2">
      <c r="A165" s="1674" t="s">
        <v>696</v>
      </c>
      <c r="B165" s="1676"/>
      <c r="C165" s="1418" t="s">
        <v>602</v>
      </c>
      <c r="D165" s="751" t="s">
        <v>642</v>
      </c>
      <c r="E165" s="749" t="s">
        <v>648</v>
      </c>
      <c r="F165" s="749" t="s">
        <v>648</v>
      </c>
      <c r="G165" s="753"/>
      <c r="H165" s="750" t="s">
        <v>622</v>
      </c>
    </row>
    <row r="166" spans="1:8" x14ac:dyDescent="0.2">
      <c r="A166" s="1674" t="s">
        <v>696</v>
      </c>
      <c r="B166" s="1676"/>
      <c r="C166" s="1418" t="s">
        <v>602</v>
      </c>
      <c r="D166" s="751" t="s">
        <v>642</v>
      </c>
      <c r="E166" s="749" t="s">
        <v>648</v>
      </c>
      <c r="F166" s="749" t="s">
        <v>648</v>
      </c>
      <c r="G166" s="753"/>
      <c r="H166" s="750" t="s">
        <v>622</v>
      </c>
    </row>
    <row r="167" spans="1:8" x14ac:dyDescent="0.2">
      <c r="A167" s="1674" t="s">
        <v>696</v>
      </c>
      <c r="B167" s="1676"/>
      <c r="C167" s="1418" t="s">
        <v>602</v>
      </c>
      <c r="D167" s="751" t="s">
        <v>642</v>
      </c>
      <c r="E167" s="749" t="s">
        <v>648</v>
      </c>
      <c r="F167" s="749" t="s">
        <v>648</v>
      </c>
      <c r="G167" s="753"/>
      <c r="H167" s="750" t="s">
        <v>622</v>
      </c>
    </row>
    <row r="168" spans="1:8" x14ac:dyDescent="0.2">
      <c r="A168" s="1674" t="s">
        <v>696</v>
      </c>
      <c r="B168" s="1676"/>
      <c r="C168" s="1418" t="s">
        <v>602</v>
      </c>
      <c r="D168" s="751" t="s">
        <v>642</v>
      </c>
      <c r="E168" s="749" t="s">
        <v>648</v>
      </c>
      <c r="F168" s="749" t="s">
        <v>648</v>
      </c>
      <c r="G168" s="753"/>
      <c r="H168" s="750" t="s">
        <v>622</v>
      </c>
    </row>
    <row r="169" spans="1:8" x14ac:dyDescent="0.2">
      <c r="A169" s="1674" t="s">
        <v>696</v>
      </c>
      <c r="B169" s="1676"/>
      <c r="C169" s="1418" t="s">
        <v>602</v>
      </c>
      <c r="D169" s="751" t="s">
        <v>642</v>
      </c>
      <c r="E169" s="749" t="s">
        <v>648</v>
      </c>
      <c r="F169" s="749" t="s">
        <v>648</v>
      </c>
      <c r="G169" s="753"/>
      <c r="H169" s="750" t="s">
        <v>622</v>
      </c>
    </row>
    <row r="170" spans="1:8" x14ac:dyDescent="0.2">
      <c r="A170" s="1674" t="s">
        <v>696</v>
      </c>
      <c r="B170" s="1676"/>
      <c r="C170" s="1418" t="s">
        <v>602</v>
      </c>
      <c r="D170" s="751" t="s">
        <v>642</v>
      </c>
      <c r="E170" s="749" t="s">
        <v>648</v>
      </c>
      <c r="F170" s="749" t="s">
        <v>648</v>
      </c>
      <c r="G170" s="753"/>
      <c r="H170" s="750" t="s">
        <v>622</v>
      </c>
    </row>
    <row r="171" spans="1:8" x14ac:dyDescent="0.2">
      <c r="A171" s="1674" t="s">
        <v>696</v>
      </c>
      <c r="B171" s="1676"/>
      <c r="C171" s="1418" t="s">
        <v>602</v>
      </c>
      <c r="D171" s="751" t="s">
        <v>642</v>
      </c>
      <c r="E171" s="749" t="s">
        <v>648</v>
      </c>
      <c r="F171" s="749" t="s">
        <v>648</v>
      </c>
      <c r="G171" s="753"/>
      <c r="H171" s="750" t="s">
        <v>622</v>
      </c>
    </row>
    <row r="172" spans="1:8" x14ac:dyDescent="0.2">
      <c r="A172" s="1674" t="s">
        <v>696</v>
      </c>
      <c r="B172" s="1676"/>
      <c r="C172" s="1418" t="s">
        <v>602</v>
      </c>
      <c r="D172" s="751" t="s">
        <v>642</v>
      </c>
      <c r="E172" s="749" t="s">
        <v>648</v>
      </c>
      <c r="F172" s="749" t="s">
        <v>648</v>
      </c>
      <c r="G172" s="753"/>
      <c r="H172" s="750" t="s">
        <v>622</v>
      </c>
    </row>
    <row r="173" spans="1:8" x14ac:dyDescent="0.2">
      <c r="A173" s="1674" t="s">
        <v>696</v>
      </c>
      <c r="B173" s="1676"/>
      <c r="C173" s="1418" t="s">
        <v>602</v>
      </c>
      <c r="D173" s="751" t="s">
        <v>642</v>
      </c>
      <c r="E173" s="749" t="s">
        <v>648</v>
      </c>
      <c r="F173" s="749" t="s">
        <v>648</v>
      </c>
      <c r="G173" s="753"/>
      <c r="H173" s="750" t="s">
        <v>622</v>
      </c>
    </row>
    <row r="174" spans="1:8" x14ac:dyDescent="0.2">
      <c r="A174" s="1677" t="s">
        <v>700</v>
      </c>
      <c r="B174" s="1678"/>
      <c r="C174" s="1678" t="s">
        <v>689</v>
      </c>
      <c r="D174" s="1678"/>
      <c r="E174" s="1678"/>
      <c r="F174" s="1678"/>
      <c r="G174" s="1678"/>
      <c r="H174" s="1679"/>
    </row>
    <row r="175" spans="1:8" x14ac:dyDescent="0.2">
      <c r="A175" s="1674" t="s">
        <v>696</v>
      </c>
      <c r="B175" s="1676"/>
      <c r="C175" s="1418" t="s">
        <v>602</v>
      </c>
      <c r="D175" s="751" t="s">
        <v>642</v>
      </c>
      <c r="E175" s="749" t="s">
        <v>648</v>
      </c>
      <c r="F175" s="749" t="s">
        <v>648</v>
      </c>
      <c r="G175" s="753"/>
      <c r="H175" s="750" t="s">
        <v>622</v>
      </c>
    </row>
    <row r="176" spans="1:8" x14ac:dyDescent="0.2">
      <c r="A176" s="1674" t="s">
        <v>696</v>
      </c>
      <c r="B176" s="1676"/>
      <c r="C176" s="1418" t="s">
        <v>602</v>
      </c>
      <c r="D176" s="751" t="s">
        <v>642</v>
      </c>
      <c r="E176" s="749" t="s">
        <v>648</v>
      </c>
      <c r="F176" s="749" t="s">
        <v>648</v>
      </c>
      <c r="G176" s="753"/>
      <c r="H176" s="750" t="s">
        <v>622</v>
      </c>
    </row>
    <row r="177" spans="1:8" x14ac:dyDescent="0.2">
      <c r="A177" s="1674" t="s">
        <v>696</v>
      </c>
      <c r="B177" s="1676"/>
      <c r="C177" s="1418" t="s">
        <v>602</v>
      </c>
      <c r="D177" s="751" t="s">
        <v>642</v>
      </c>
      <c r="E177" s="749" t="s">
        <v>648</v>
      </c>
      <c r="F177" s="749" t="s">
        <v>648</v>
      </c>
      <c r="G177" s="753"/>
      <c r="H177" s="750" t="s">
        <v>622</v>
      </c>
    </row>
    <row r="178" spans="1:8" x14ac:dyDescent="0.2">
      <c r="A178" s="1674" t="s">
        <v>696</v>
      </c>
      <c r="B178" s="1676"/>
      <c r="C178" s="1418" t="s">
        <v>602</v>
      </c>
      <c r="D178" s="751" t="s">
        <v>642</v>
      </c>
      <c r="E178" s="749" t="s">
        <v>648</v>
      </c>
      <c r="F178" s="749" t="s">
        <v>648</v>
      </c>
      <c r="G178" s="753"/>
      <c r="H178" s="750" t="s">
        <v>622</v>
      </c>
    </row>
    <row r="179" spans="1:8" x14ac:dyDescent="0.2">
      <c r="A179" s="1674" t="s">
        <v>696</v>
      </c>
      <c r="B179" s="1676"/>
      <c r="C179" s="1418" t="s">
        <v>602</v>
      </c>
      <c r="D179" s="751" t="s">
        <v>642</v>
      </c>
      <c r="E179" s="749" t="s">
        <v>648</v>
      </c>
      <c r="F179" s="749" t="s">
        <v>648</v>
      </c>
      <c r="G179" s="753"/>
      <c r="H179" s="750" t="s">
        <v>622</v>
      </c>
    </row>
    <row r="180" spans="1:8" x14ac:dyDescent="0.2">
      <c r="A180" s="1674" t="s">
        <v>696</v>
      </c>
      <c r="B180" s="1676"/>
      <c r="C180" s="1418" t="s">
        <v>602</v>
      </c>
      <c r="D180" s="751" t="s">
        <v>642</v>
      </c>
      <c r="E180" s="749" t="s">
        <v>648</v>
      </c>
      <c r="F180" s="749" t="s">
        <v>648</v>
      </c>
      <c r="G180" s="753"/>
      <c r="H180" s="750" t="s">
        <v>622</v>
      </c>
    </row>
    <row r="181" spans="1:8" x14ac:dyDescent="0.2">
      <c r="A181" s="1674" t="s">
        <v>696</v>
      </c>
      <c r="B181" s="1676"/>
      <c r="C181" s="1418" t="s">
        <v>602</v>
      </c>
      <c r="D181" s="751" t="s">
        <v>642</v>
      </c>
      <c r="E181" s="749" t="s">
        <v>648</v>
      </c>
      <c r="F181" s="749" t="s">
        <v>648</v>
      </c>
      <c r="G181" s="753"/>
      <c r="H181" s="750" t="s">
        <v>622</v>
      </c>
    </row>
    <row r="182" spans="1:8" x14ac:dyDescent="0.2">
      <c r="A182" s="1674" t="s">
        <v>696</v>
      </c>
      <c r="B182" s="1676"/>
      <c r="C182" s="1418" t="s">
        <v>602</v>
      </c>
      <c r="D182" s="751" t="s">
        <v>642</v>
      </c>
      <c r="E182" s="749" t="s">
        <v>648</v>
      </c>
      <c r="F182" s="749" t="s">
        <v>648</v>
      </c>
      <c r="G182" s="753"/>
      <c r="H182" s="750" t="s">
        <v>622</v>
      </c>
    </row>
    <row r="183" spans="1:8" x14ac:dyDescent="0.2">
      <c r="A183" s="1674" t="s">
        <v>696</v>
      </c>
      <c r="B183" s="1676"/>
      <c r="C183" s="1418" t="s">
        <v>602</v>
      </c>
      <c r="D183" s="751" t="s">
        <v>642</v>
      </c>
      <c r="E183" s="749" t="s">
        <v>648</v>
      </c>
      <c r="F183" s="749" t="s">
        <v>648</v>
      </c>
      <c r="G183" s="753"/>
      <c r="H183" s="750" t="s">
        <v>622</v>
      </c>
    </row>
    <row r="184" spans="1:8" x14ac:dyDescent="0.2">
      <c r="A184" s="1674" t="s">
        <v>696</v>
      </c>
      <c r="B184" s="1676"/>
      <c r="C184" s="1418" t="s">
        <v>602</v>
      </c>
      <c r="D184" s="751" t="s">
        <v>642</v>
      </c>
      <c r="E184" s="749" t="s">
        <v>648</v>
      </c>
      <c r="F184" s="749" t="s">
        <v>648</v>
      </c>
      <c r="G184" s="753"/>
      <c r="H184" s="750" t="s">
        <v>622</v>
      </c>
    </row>
    <row r="185" spans="1:8" x14ac:dyDescent="0.2">
      <c r="A185" s="1674" t="s">
        <v>696</v>
      </c>
      <c r="B185" s="1676"/>
      <c r="C185" s="1418" t="s">
        <v>602</v>
      </c>
      <c r="D185" s="751" t="s">
        <v>642</v>
      </c>
      <c r="E185" s="749" t="s">
        <v>648</v>
      </c>
      <c r="F185" s="749" t="s">
        <v>648</v>
      </c>
      <c r="G185" s="753"/>
      <c r="H185" s="750" t="s">
        <v>622</v>
      </c>
    </row>
  </sheetData>
  <sheetProtection formatCells="0" insertRows="0" selectLockedCells="1"/>
  <mergeCells count="159">
    <mergeCell ref="A184:B184"/>
    <mergeCell ref="A185:B185"/>
    <mergeCell ref="A178:B178"/>
    <mergeCell ref="A179:B179"/>
    <mergeCell ref="A180:B180"/>
    <mergeCell ref="A181:B181"/>
    <mergeCell ref="A182:B182"/>
    <mergeCell ref="A183:B183"/>
    <mergeCell ref="A172:B172"/>
    <mergeCell ref="A173:B173"/>
    <mergeCell ref="A174:H174"/>
    <mergeCell ref="A175:B175"/>
    <mergeCell ref="A176:B176"/>
    <mergeCell ref="A177:B177"/>
    <mergeCell ref="A166:B166"/>
    <mergeCell ref="A167:B167"/>
    <mergeCell ref="A168:B168"/>
    <mergeCell ref="A169:B169"/>
    <mergeCell ref="A170:B170"/>
    <mergeCell ref="A171:B171"/>
    <mergeCell ref="A160:B160"/>
    <mergeCell ref="A161:B161"/>
    <mergeCell ref="A162:H162"/>
    <mergeCell ref="A163:B163"/>
    <mergeCell ref="A164:B164"/>
    <mergeCell ref="A165:B165"/>
    <mergeCell ref="A154:B154"/>
    <mergeCell ref="A155:B155"/>
    <mergeCell ref="A156:B156"/>
    <mergeCell ref="A157:B157"/>
    <mergeCell ref="A158:B158"/>
    <mergeCell ref="A159:B159"/>
    <mergeCell ref="A147:B147"/>
    <mergeCell ref="A148:B148"/>
    <mergeCell ref="A150:B150"/>
    <mergeCell ref="A151:H151"/>
    <mergeCell ref="A152:B152"/>
    <mergeCell ref="A153:B153"/>
    <mergeCell ref="A141:B141"/>
    <mergeCell ref="A142:B142"/>
    <mergeCell ref="A143:B143"/>
    <mergeCell ref="A144:B144"/>
    <mergeCell ref="A145:B145"/>
    <mergeCell ref="A146:B146"/>
    <mergeCell ref="A134:B134"/>
    <mergeCell ref="A135:B135"/>
    <mergeCell ref="A137:B137"/>
    <mergeCell ref="A138:H138"/>
    <mergeCell ref="A139:B139"/>
    <mergeCell ref="A140:B140"/>
    <mergeCell ref="A128:B128"/>
    <mergeCell ref="A129:B129"/>
    <mergeCell ref="A130:B130"/>
    <mergeCell ref="A131:B131"/>
    <mergeCell ref="A132:H132"/>
    <mergeCell ref="A133:B133"/>
    <mergeCell ref="A122:B122"/>
    <mergeCell ref="A123:B123"/>
    <mergeCell ref="A124:B124"/>
    <mergeCell ref="A125:B125"/>
    <mergeCell ref="A126:H126"/>
    <mergeCell ref="A127:B127"/>
    <mergeCell ref="A115:B115"/>
    <mergeCell ref="A117:B117"/>
    <mergeCell ref="A118:B118"/>
    <mergeCell ref="A119:B119"/>
    <mergeCell ref="A120:B120"/>
    <mergeCell ref="A121:B121"/>
    <mergeCell ref="A109:B109"/>
    <mergeCell ref="A110:B110"/>
    <mergeCell ref="A111:B111"/>
    <mergeCell ref="A112:B112"/>
    <mergeCell ref="A113:B113"/>
    <mergeCell ref="A114:H114"/>
    <mergeCell ref="A103:B103"/>
    <mergeCell ref="A104:B104"/>
    <mergeCell ref="A105:B105"/>
    <mergeCell ref="A106:B106"/>
    <mergeCell ref="A107:B107"/>
    <mergeCell ref="A108:B108"/>
    <mergeCell ref="A96:B96"/>
    <mergeCell ref="A97:B97"/>
    <mergeCell ref="A98:H98"/>
    <mergeCell ref="A99:B99"/>
    <mergeCell ref="A101:B101"/>
    <mergeCell ref="A102:B102"/>
    <mergeCell ref="A89:B89"/>
    <mergeCell ref="A91:B91"/>
    <mergeCell ref="A92:B92"/>
    <mergeCell ref="A93:B93"/>
    <mergeCell ref="A94:B94"/>
    <mergeCell ref="A95:B95"/>
    <mergeCell ref="A83:B83"/>
    <mergeCell ref="A84:B84"/>
    <mergeCell ref="A85:B85"/>
    <mergeCell ref="A86:B86"/>
    <mergeCell ref="A87:B87"/>
    <mergeCell ref="A88:H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H70"/>
    <mergeCell ref="A59:B59"/>
    <mergeCell ref="A60:B60"/>
    <mergeCell ref="A61:B61"/>
    <mergeCell ref="A62:B62"/>
    <mergeCell ref="A63:B63"/>
    <mergeCell ref="A64:B64"/>
    <mergeCell ref="A53:H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H45"/>
    <mergeCell ref="A46:B46"/>
    <mergeCell ref="D27:D32"/>
    <mergeCell ref="E27:E32"/>
    <mergeCell ref="I27:O34"/>
    <mergeCell ref="A38:B38"/>
    <mergeCell ref="A39:B39"/>
    <mergeCell ref="A40:B40"/>
    <mergeCell ref="A8:B8"/>
    <mergeCell ref="C8:H8"/>
    <mergeCell ref="A9:B9"/>
    <mergeCell ref="C9:H9"/>
    <mergeCell ref="A14:F14"/>
    <mergeCell ref="D15:D26"/>
    <mergeCell ref="E15:E26"/>
    <mergeCell ref="A1:H1"/>
    <mergeCell ref="A2:H2"/>
    <mergeCell ref="A3:H3"/>
    <mergeCell ref="A4:H4"/>
    <mergeCell ref="A5:H5"/>
    <mergeCell ref="A6:H6"/>
  </mergeCells>
  <dataValidations count="1">
    <dataValidation type="list" allowBlank="1" showInputMessage="1" showErrorMessage="1" sqref="C175:C185 C163:C173 C133:C135" xr:uid="{00000000-0002-0000-1100-000000000000}">
      <formula1>$C$16:$C$25</formula1>
    </dataValidation>
  </dataValidations>
  <pageMargins left="0.7" right="0.7" top="0.75" bottom="0.75" header="0.3" footer="0.3"/>
  <pageSetup scale="7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'Grantee Project Data'!$C$17:$C$27</xm:f>
          </x14:formula1>
          <xm:sqref>C47:C52 C15:C33 C99:C113 C89:C97 C71:C87 C152:C161 C139:C148 C38:C44 C127:C131 C115:C125 C54:C69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9"/>
  <dimension ref="A1"/>
  <sheetViews>
    <sheetView workbookViewId="0"/>
  </sheetViews>
  <sheetFormatPr defaultColWidth="9.140625" defaultRowHeight="15" x14ac:dyDescent="0.25"/>
  <sheetData>
    <row r="1" spans="1:1" x14ac:dyDescent="0.25">
      <c r="A1" t="s">
        <v>701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2"/>
  <sheetViews>
    <sheetView workbookViewId="0"/>
  </sheetViews>
  <sheetFormatPr defaultRowHeight="15" x14ac:dyDescent="0.25"/>
  <sheetData>
    <row r="1" spans="1:1" x14ac:dyDescent="0.25">
      <c r="A1" t="s">
        <v>702</v>
      </c>
    </row>
    <row r="2" spans="1:1" x14ac:dyDescent="0.25">
      <c r="A2" t="s">
        <v>443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2"/>
  <sheetViews>
    <sheetView workbookViewId="0"/>
  </sheetViews>
  <sheetFormatPr defaultColWidth="9.140625" defaultRowHeight="15" x14ac:dyDescent="0.25"/>
  <sheetData>
    <row r="1" spans="1:1" x14ac:dyDescent="0.25">
      <c r="A1" t="s">
        <v>703</v>
      </c>
    </row>
    <row r="2" spans="1:1" x14ac:dyDescent="0.25">
      <c r="A2" t="s">
        <v>443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N43"/>
  <sheetViews>
    <sheetView workbookViewId="0">
      <selection activeCell="D8" sqref="D8:J8"/>
    </sheetView>
  </sheetViews>
  <sheetFormatPr defaultColWidth="9.140625" defaultRowHeight="12.75" x14ac:dyDescent="0.25"/>
  <cols>
    <col min="1" max="1" width="2.7109375" style="2308" customWidth="1"/>
    <col min="2" max="2" width="12.5703125" style="2308" customWidth="1"/>
    <col min="3" max="3" width="41.140625" style="2308" customWidth="1"/>
    <col min="4" max="4" width="27.28515625" style="2308" customWidth="1"/>
    <col min="5" max="5" width="22.5703125" style="2308" customWidth="1"/>
    <col min="6" max="6" width="24" style="2308" customWidth="1"/>
    <col min="7" max="7" width="22.140625" style="2308" customWidth="1"/>
    <col min="8" max="8" width="19.42578125" style="2308" customWidth="1"/>
    <col min="9" max="10" width="22.7109375" style="2308" customWidth="1"/>
    <col min="11" max="11" width="20.5703125" style="2308" customWidth="1"/>
    <col min="12" max="12" width="16.28515625" style="2308" customWidth="1"/>
    <col min="13" max="13" width="22.42578125" style="2308" customWidth="1"/>
    <col min="14" max="16384" width="9.140625" style="2308"/>
  </cols>
  <sheetData>
    <row r="1" spans="2:14" s="2307" customFormat="1" ht="16.5" customHeight="1" x14ac:dyDescent="0.25">
      <c r="B1" s="2846" t="s">
        <v>704</v>
      </c>
      <c r="C1" s="2847"/>
      <c r="D1" s="2847"/>
      <c r="E1" s="2847"/>
      <c r="F1" s="2847"/>
      <c r="G1" s="2847"/>
      <c r="H1" s="2847"/>
      <c r="I1" s="2847"/>
      <c r="J1" s="2848"/>
      <c r="K1" s="2308"/>
      <c r="L1" s="391"/>
      <c r="M1" s="391"/>
      <c r="N1" s="391"/>
    </row>
    <row r="2" spans="2:14" ht="16.5" customHeight="1" x14ac:dyDescent="0.25">
      <c r="B2" s="2849" t="s">
        <v>705</v>
      </c>
      <c r="C2" s="2850"/>
      <c r="D2" s="2850"/>
      <c r="E2" s="2850"/>
      <c r="F2" s="2850"/>
      <c r="G2" s="2850"/>
      <c r="H2" s="2850"/>
      <c r="I2" s="2850"/>
      <c r="J2" s="2851"/>
    </row>
    <row r="3" spans="2:14" ht="17.25" customHeight="1" x14ac:dyDescent="0.25">
      <c r="B3" s="2852" t="s">
        <v>1880</v>
      </c>
      <c r="C3" s="2853"/>
      <c r="D3" s="2853"/>
      <c r="E3" s="2853"/>
      <c r="F3" s="2853"/>
      <c r="G3" s="2853"/>
      <c r="H3" s="2853"/>
      <c r="I3" s="2853"/>
      <c r="J3" s="2310"/>
    </row>
    <row r="4" spans="2:14" ht="27" customHeight="1" x14ac:dyDescent="0.25">
      <c r="B4" s="2854" t="s">
        <v>706</v>
      </c>
      <c r="C4" s="2855"/>
      <c r="D4" s="2855"/>
      <c r="E4" s="2855"/>
      <c r="F4" s="2855"/>
      <c r="G4" s="2855"/>
      <c r="H4" s="2855"/>
      <c r="I4" s="2855"/>
      <c r="J4" s="2856"/>
    </row>
    <row r="5" spans="2:14" ht="27.75" customHeight="1" x14ac:dyDescent="0.25">
      <c r="B5" s="2311" t="s">
        <v>1879</v>
      </c>
      <c r="C5" s="2312"/>
      <c r="D5" s="2312"/>
      <c r="E5" s="2312"/>
      <c r="F5" s="2312"/>
      <c r="G5" s="2312"/>
      <c r="H5" s="2312"/>
      <c r="I5" s="2312"/>
      <c r="J5" s="2313"/>
    </row>
    <row r="6" spans="2:14" ht="75.75" customHeight="1" thickBot="1" x14ac:dyDescent="0.3">
      <c r="B6" s="2314" t="s">
        <v>707</v>
      </c>
      <c r="C6" s="2315"/>
      <c r="D6" s="2315"/>
      <c r="E6" s="2315"/>
      <c r="F6" s="2315"/>
      <c r="G6" s="2315"/>
      <c r="H6" s="2315"/>
      <c r="I6" s="2315"/>
      <c r="J6" s="2316"/>
    </row>
    <row r="7" spans="2:14" ht="9" customHeight="1" thickBot="1" x14ac:dyDescent="0.3">
      <c r="C7" s="2317"/>
      <c r="D7" s="2318"/>
      <c r="E7" s="2318"/>
      <c r="F7" s="2318"/>
      <c r="G7" s="2318"/>
      <c r="H7" s="2318"/>
      <c r="I7" s="2318"/>
      <c r="J7" s="2318"/>
      <c r="K7" s="2318"/>
    </row>
    <row r="8" spans="2:14" ht="15.75" customHeight="1" x14ac:dyDescent="0.25">
      <c r="B8" s="2319" t="s">
        <v>708</v>
      </c>
      <c r="C8" s="2320"/>
      <c r="D8" s="2518" t="s">
        <v>709</v>
      </c>
      <c r="E8" s="2518"/>
      <c r="F8" s="2518"/>
      <c r="G8" s="2518"/>
      <c r="H8" s="2518"/>
      <c r="I8" s="2518"/>
      <c r="J8" s="2519"/>
    </row>
    <row r="9" spans="2:14" ht="15.75" customHeight="1" x14ac:dyDescent="0.25">
      <c r="B9" s="2321" t="s">
        <v>710</v>
      </c>
      <c r="C9" s="2322"/>
      <c r="D9" s="2516" t="s">
        <v>711</v>
      </c>
      <c r="E9" s="2516"/>
      <c r="F9" s="2516"/>
      <c r="G9" s="2516"/>
      <c r="H9" s="2516"/>
      <c r="I9" s="2516"/>
      <c r="J9" s="2520"/>
    </row>
    <row r="10" spans="2:14" ht="13.5" customHeight="1" x14ac:dyDescent="0.25">
      <c r="B10" s="2321" t="s">
        <v>453</v>
      </c>
      <c r="C10" s="2322"/>
      <c r="D10" s="2516" t="s">
        <v>712</v>
      </c>
      <c r="E10" s="2516"/>
      <c r="F10" s="2516"/>
      <c r="G10" s="2516"/>
      <c r="H10" s="2516"/>
      <c r="I10" s="2516"/>
      <c r="J10" s="2520"/>
    </row>
    <row r="11" spans="2:14" ht="13.5" customHeight="1" x14ac:dyDescent="0.25">
      <c r="B11" s="2321" t="s">
        <v>713</v>
      </c>
      <c r="C11" s="2322"/>
      <c r="D11" s="2516" t="s">
        <v>714</v>
      </c>
      <c r="E11" s="2516"/>
      <c r="F11" s="2516"/>
      <c r="G11" s="2516"/>
      <c r="H11" s="2516"/>
      <c r="I11" s="2516"/>
      <c r="J11" s="2520"/>
    </row>
    <row r="12" spans="2:14" ht="15.75" customHeight="1" x14ac:dyDescent="0.25">
      <c r="B12" s="2321" t="s">
        <v>715</v>
      </c>
      <c r="C12" s="2322"/>
      <c r="D12" s="1697" t="s">
        <v>716</v>
      </c>
      <c r="E12" s="1697"/>
      <c r="F12" s="1697" t="s">
        <v>717</v>
      </c>
      <c r="G12" s="1697"/>
      <c r="H12" s="1697"/>
      <c r="I12" s="2516" t="s">
        <v>718</v>
      </c>
      <c r="J12" s="2520"/>
    </row>
    <row r="13" spans="2:14" ht="13.5" customHeight="1" x14ac:dyDescent="0.25">
      <c r="B13" s="2321" t="s">
        <v>719</v>
      </c>
      <c r="C13" s="2322"/>
      <c r="D13" s="1697" t="s">
        <v>720</v>
      </c>
      <c r="E13" s="1697"/>
      <c r="F13" s="2322" t="s">
        <v>721</v>
      </c>
      <c r="G13" s="2322"/>
      <c r="H13" s="2516" t="s">
        <v>722</v>
      </c>
      <c r="I13" s="2516"/>
      <c r="J13" s="2520"/>
    </row>
    <row r="14" spans="2:14" ht="13.5" customHeight="1" x14ac:dyDescent="0.25">
      <c r="B14" s="2321" t="s">
        <v>723</v>
      </c>
      <c r="C14" s="2322"/>
      <c r="D14" s="1697" t="s">
        <v>724</v>
      </c>
      <c r="E14" s="1697"/>
      <c r="F14" s="2322" t="s">
        <v>725</v>
      </c>
      <c r="G14" s="2322"/>
      <c r="H14" s="2516" t="s">
        <v>726</v>
      </c>
      <c r="I14" s="2516"/>
      <c r="J14" s="2520"/>
    </row>
    <row r="15" spans="2:14" ht="13.5" customHeight="1" x14ac:dyDescent="0.25">
      <c r="B15" s="2321" t="s">
        <v>727</v>
      </c>
      <c r="C15" s="2322"/>
      <c r="D15" s="1697" t="s">
        <v>728</v>
      </c>
      <c r="E15" s="1697"/>
      <c r="F15" s="2322" t="s">
        <v>725</v>
      </c>
      <c r="G15" s="2322"/>
      <c r="H15" s="2516" t="s">
        <v>726</v>
      </c>
      <c r="I15" s="2516"/>
      <c r="J15" s="2520"/>
    </row>
    <row r="16" spans="2:14" ht="13.5" customHeight="1" x14ac:dyDescent="0.25">
      <c r="B16" s="2321" t="s">
        <v>729</v>
      </c>
      <c r="C16" s="2322"/>
      <c r="D16" s="1697" t="s">
        <v>728</v>
      </c>
      <c r="E16" s="1697"/>
      <c r="F16" s="2322" t="s">
        <v>725</v>
      </c>
      <c r="G16" s="2322"/>
      <c r="H16" s="2516" t="s">
        <v>726</v>
      </c>
      <c r="I16" s="2516"/>
      <c r="J16" s="2520"/>
    </row>
    <row r="17" spans="2:10" ht="13.5" customHeight="1" x14ac:dyDescent="0.25">
      <c r="B17" s="2321" t="s">
        <v>730</v>
      </c>
      <c r="C17" s="2322"/>
      <c r="D17" s="1697" t="s">
        <v>731</v>
      </c>
      <c r="E17" s="1697"/>
      <c r="F17" s="2857"/>
      <c r="G17" s="2857"/>
      <c r="H17" s="2857"/>
      <c r="I17" s="2857"/>
      <c r="J17" s="2858"/>
    </row>
    <row r="18" spans="2:10" ht="13.5" customHeight="1" x14ac:dyDescent="0.25">
      <c r="B18" s="2321" t="s">
        <v>732</v>
      </c>
      <c r="C18" s="2322"/>
      <c r="D18" s="1696" t="s">
        <v>621</v>
      </c>
      <c r="E18" s="1696"/>
      <c r="F18" s="2322" t="s">
        <v>733</v>
      </c>
      <c r="G18" s="2322"/>
      <c r="H18" s="2517" t="s">
        <v>621</v>
      </c>
      <c r="I18" s="2517"/>
      <c r="J18" s="2521"/>
    </row>
    <row r="19" spans="2:10" ht="15.75" customHeight="1" thickBot="1" x14ac:dyDescent="0.3">
      <c r="B19" s="2512" t="s">
        <v>734</v>
      </c>
      <c r="C19" s="2513"/>
      <c r="D19" s="2514" t="s">
        <v>735</v>
      </c>
      <c r="E19" s="2514"/>
      <c r="F19" s="2513" t="s">
        <v>736</v>
      </c>
      <c r="G19" s="2513"/>
      <c r="H19" s="2522">
        <f>'Tab 4-Budget'!$AA$19</f>
        <v>0</v>
      </c>
      <c r="I19" s="2522"/>
      <c r="J19" s="2523"/>
    </row>
    <row r="20" spans="2:10" ht="13.5" customHeight="1" thickBot="1" x14ac:dyDescent="0.3">
      <c r="B20" s="2859" t="s">
        <v>737</v>
      </c>
      <c r="C20" s="2860"/>
      <c r="D20" s="2860"/>
      <c r="E20" s="2860"/>
      <c r="F20" s="2860"/>
      <c r="G20" s="2860"/>
      <c r="H20" s="2860"/>
      <c r="I20" s="2860"/>
      <c r="J20" s="2861"/>
    </row>
    <row r="21" spans="2:10" ht="60" x14ac:dyDescent="0.25">
      <c r="B21" s="2532" t="s">
        <v>738</v>
      </c>
      <c r="C21" s="2533" t="s">
        <v>739</v>
      </c>
      <c r="D21" s="2533" t="s">
        <v>560</v>
      </c>
      <c r="E21" s="2533" t="s">
        <v>740</v>
      </c>
      <c r="F21" s="2533" t="s">
        <v>1831</v>
      </c>
      <c r="G21" s="2534" t="s">
        <v>1870</v>
      </c>
      <c r="H21" s="2533" t="s">
        <v>1843</v>
      </c>
      <c r="I21" s="2533" t="s">
        <v>1863</v>
      </c>
      <c r="J21" s="2535" t="s">
        <v>742</v>
      </c>
    </row>
    <row r="22" spans="2:10" x14ac:dyDescent="0.25">
      <c r="B22" s="2323" t="s">
        <v>802</v>
      </c>
      <c r="C22" s="2324" t="str">
        <f>'Tab 3-Schedule-Outcomes'!C33</f>
        <v>Example Activity Name</v>
      </c>
      <c r="D22" s="2324" t="str">
        <f>'Tab 3-Schedule-Outcomes'!E33</f>
        <v>02080205 James</v>
      </c>
      <c r="E22" s="2324" t="str">
        <f>'Tab 3-Schedule-Outcomes'!F33</f>
        <v>No</v>
      </c>
      <c r="F22" s="2325" t="str">
        <f>'Tab 3-Schedule-Outcomes'!M33</f>
        <v>Nitrogen</v>
      </c>
      <c r="G22" s="2326">
        <f>'Tab 4-Pricing Proposal'!P14</f>
        <v>1719.784345224909</v>
      </c>
      <c r="H22" s="2327">
        <f>'Tab 4-Pricing Proposal'!P16</f>
        <v>46110</v>
      </c>
      <c r="I22" s="2328">
        <f>'Tab 4-Pricing Proposal'!P15</f>
        <v>26.811501179218986</v>
      </c>
      <c r="J22" s="2329" t="str">
        <f>'Tab 3-Schedule-Outcomes'!L33</f>
        <v>N/A</v>
      </c>
    </row>
    <row r="23" spans="2:10" x14ac:dyDescent="0.25">
      <c r="B23" s="2330">
        <v>1</v>
      </c>
      <c r="C23" s="2331" t="str">
        <f>'Tab 3-Schedule-Outcomes'!C34</f>
        <v>[Enter Activity Name]</v>
      </c>
      <c r="D23" s="2331" t="str">
        <f>'Tab 3-Schedule-Outcomes'!E34</f>
        <v>[8-digit HUC Code]</v>
      </c>
      <c r="E23" s="2331" t="str">
        <f>'Tab 3-Schedule-Outcomes'!F34</f>
        <v>[Yes or No]</v>
      </c>
      <c r="F23" s="2332" t="str">
        <f>'Tab 3-Schedule-Outcomes'!M34</f>
        <v>[Select Target Pollutant]</v>
      </c>
      <c r="G23" s="2333">
        <f>'Tab 4-Pricing Proposal'!P29</f>
        <v>0</v>
      </c>
      <c r="H23" s="2334">
        <f>'Tab 4-Pricing Proposal'!P31</f>
        <v>0</v>
      </c>
      <c r="I23" s="1367" t="e">
        <f>'Tab 4-Pricing Proposal'!P30</f>
        <v>#VALUE!</v>
      </c>
      <c r="J23" s="2507" t="str">
        <f>'Tab 3-Schedule-Outcomes'!L34</f>
        <v>[Enter $ Amount]</v>
      </c>
    </row>
    <row r="24" spans="2:10" x14ac:dyDescent="0.25">
      <c r="B24" s="2330">
        <v>2</v>
      </c>
      <c r="C24" s="2331" t="str">
        <f>'Tab 3-Schedule-Outcomes'!C35</f>
        <v>[Enter Activity Name]</v>
      </c>
      <c r="D24" s="2331" t="str">
        <f>'Tab 3-Schedule-Outcomes'!E35</f>
        <v>[8-digit HUC Code]</v>
      </c>
      <c r="E24" s="2331" t="str">
        <f>'Tab 3-Schedule-Outcomes'!F35</f>
        <v>[Yes or No]</v>
      </c>
      <c r="F24" s="2332" t="str">
        <f>'Tab 3-Schedule-Outcomes'!M35</f>
        <v>[Select Target Pollutant]</v>
      </c>
      <c r="G24" s="2333">
        <f>'Tab 4-Pricing Proposal'!P44</f>
        <v>0</v>
      </c>
      <c r="H24" s="2334">
        <f>'Tab 4-Pricing Proposal'!P46</f>
        <v>0</v>
      </c>
      <c r="I24" s="2334" t="e">
        <f>'Tab 4-Pricing Proposal'!P45</f>
        <v>#VALUE!</v>
      </c>
      <c r="J24" s="2335" t="str">
        <f>'Tab 3-Schedule-Outcomes'!L35</f>
        <v>[Enter $ Amount]</v>
      </c>
    </row>
    <row r="25" spans="2:10" x14ac:dyDescent="0.25">
      <c r="B25" s="2330">
        <v>3</v>
      </c>
      <c r="C25" s="2331" t="str">
        <f>'Tab 3-Schedule-Outcomes'!C36</f>
        <v>[Enter Activity Name]</v>
      </c>
      <c r="D25" s="2331" t="str">
        <f>'Tab 3-Schedule-Outcomes'!E36</f>
        <v>[8-digit HUC Code]</v>
      </c>
      <c r="E25" s="2331" t="str">
        <f>'Tab 3-Schedule-Outcomes'!F36</f>
        <v>[Yes or No]</v>
      </c>
      <c r="F25" s="2332" t="str">
        <f>'Tab 3-Schedule-Outcomes'!M36</f>
        <v>[Select Target Pollutant]</v>
      </c>
      <c r="G25" s="2333">
        <f>'Tab 4-Pricing Proposal'!P59</f>
        <v>0</v>
      </c>
      <c r="H25" s="2334">
        <f>'Tab 4-Pricing Proposal'!P61</f>
        <v>0</v>
      </c>
      <c r="I25" s="2334" t="e">
        <f>'Tab 4-Pricing Proposal'!P60</f>
        <v>#VALUE!</v>
      </c>
      <c r="J25" s="2335" t="str">
        <f>'Tab 3-Schedule-Outcomes'!L36</f>
        <v>[Enter $ Amount]</v>
      </c>
    </row>
    <row r="26" spans="2:10" x14ac:dyDescent="0.25">
      <c r="B26" s="2330">
        <v>4</v>
      </c>
      <c r="C26" s="2331" t="str">
        <f>'Tab 3-Schedule-Outcomes'!C37</f>
        <v>[Enter Activity Name]</v>
      </c>
      <c r="D26" s="2331" t="str">
        <f>'Tab 3-Schedule-Outcomes'!E37</f>
        <v>[8-digit HUC Code]</v>
      </c>
      <c r="E26" s="2331" t="str">
        <f>'Tab 3-Schedule-Outcomes'!F37</f>
        <v>[Yes or No]</v>
      </c>
      <c r="F26" s="2332" t="str">
        <f>'Tab 3-Schedule-Outcomes'!M37</f>
        <v>[Select Target Pollutant]</v>
      </c>
      <c r="G26" s="2333">
        <f>'Tab 4-Pricing Proposal'!P74</f>
        <v>0</v>
      </c>
      <c r="H26" s="2334">
        <f>'Tab 4-Pricing Proposal'!P76</f>
        <v>0</v>
      </c>
      <c r="I26" s="2334" t="e">
        <f>'Tab 4-Pricing Proposal'!P75</f>
        <v>#VALUE!</v>
      </c>
      <c r="J26" s="2335" t="str">
        <f>'Tab 3-Schedule-Outcomes'!L37</f>
        <v>[Enter $ Amount]</v>
      </c>
    </row>
    <row r="27" spans="2:10" x14ac:dyDescent="0.25">
      <c r="B27" s="2330">
        <v>5</v>
      </c>
      <c r="C27" s="2331" t="str">
        <f>'Tab 3-Schedule-Outcomes'!C38</f>
        <v>[Enter Activity Name]</v>
      </c>
      <c r="D27" s="2331" t="str">
        <f>'Tab 3-Schedule-Outcomes'!E38</f>
        <v>[8-digit HUC Code]</v>
      </c>
      <c r="E27" s="2331" t="str">
        <f>'Tab 3-Schedule-Outcomes'!F38</f>
        <v>[Yes or No]</v>
      </c>
      <c r="F27" s="2332" t="str">
        <f>'Tab 3-Schedule-Outcomes'!M38</f>
        <v>[Select Target Pollutant]</v>
      </c>
      <c r="G27" s="2333">
        <f>'Tab 4-Pricing Proposal'!P89</f>
        <v>0</v>
      </c>
      <c r="H27" s="2334">
        <f>'Tab 4-Pricing Proposal'!P91</f>
        <v>0</v>
      </c>
      <c r="I27" s="2334" t="e">
        <f>'Tab 4-Pricing Proposal'!P90</f>
        <v>#VALUE!</v>
      </c>
      <c r="J27" s="2335" t="str">
        <f>'Tab 3-Schedule-Outcomes'!L38</f>
        <v>[Enter $ Amount]</v>
      </c>
    </row>
    <row r="28" spans="2:10" x14ac:dyDescent="0.25">
      <c r="B28" s="2330">
        <v>6</v>
      </c>
      <c r="C28" s="2331" t="str">
        <f>'Tab 3-Schedule-Outcomes'!C39</f>
        <v>[Enter Activity Name]</v>
      </c>
      <c r="D28" s="2331" t="str">
        <f>'Tab 3-Schedule-Outcomes'!E39</f>
        <v>[8-digit HUC Code]</v>
      </c>
      <c r="E28" s="2331" t="str">
        <f>'Tab 3-Schedule-Outcomes'!F39</f>
        <v>[Yes or No]</v>
      </c>
      <c r="F28" s="2332" t="str">
        <f>'Tab 3-Schedule-Outcomes'!M39</f>
        <v>[Select Target Pollutant]</v>
      </c>
      <c r="G28" s="2333">
        <f>'Tab 4-Pricing Proposal'!P104</f>
        <v>0</v>
      </c>
      <c r="H28" s="2334">
        <f>'Tab 4-Pricing Proposal'!P106</f>
        <v>0</v>
      </c>
      <c r="I28" s="2334" t="e">
        <f>'Tab 4-Pricing Proposal'!P105</f>
        <v>#VALUE!</v>
      </c>
      <c r="J28" s="2335" t="str">
        <f>'Tab 3-Schedule-Outcomes'!L39</f>
        <v>[Enter $ Amount]</v>
      </c>
    </row>
    <row r="29" spans="2:10" x14ac:dyDescent="0.25">
      <c r="B29" s="2330">
        <v>7</v>
      </c>
      <c r="C29" s="2331" t="str">
        <f>'Tab 3-Schedule-Outcomes'!C40</f>
        <v>[Enter Activity Name]</v>
      </c>
      <c r="D29" s="2331" t="str">
        <f>'Tab 3-Schedule-Outcomes'!E40</f>
        <v>[8-digit HUC Code]</v>
      </c>
      <c r="E29" s="2331" t="str">
        <f>'Tab 3-Schedule-Outcomes'!F40</f>
        <v>[Yes or No]</v>
      </c>
      <c r="F29" s="2332" t="str">
        <f>'Tab 3-Schedule-Outcomes'!M40</f>
        <v>[Select Target Pollutant]</v>
      </c>
      <c r="G29" s="2333">
        <f>'Tab 4-Pricing Proposal'!P119</f>
        <v>0</v>
      </c>
      <c r="H29" s="2334">
        <f>'Tab 4-Pricing Proposal'!P121</f>
        <v>0</v>
      </c>
      <c r="I29" s="2334" t="e">
        <f>'Tab 4-Pricing Proposal'!P120</f>
        <v>#VALUE!</v>
      </c>
      <c r="J29" s="2335" t="str">
        <f>'Tab 3-Schedule-Outcomes'!L40</f>
        <v>[Enter $ Amount]</v>
      </c>
    </row>
    <row r="30" spans="2:10" x14ac:dyDescent="0.25">
      <c r="B30" s="2330">
        <v>8</v>
      </c>
      <c r="C30" s="2331" t="str">
        <f>'Tab 3-Schedule-Outcomes'!C41</f>
        <v>[Enter Activity Name]</v>
      </c>
      <c r="D30" s="2331" t="str">
        <f>'Tab 3-Schedule-Outcomes'!E41</f>
        <v>[8-digit HUC Code]</v>
      </c>
      <c r="E30" s="2331" t="str">
        <f>'Tab 3-Schedule-Outcomes'!F41</f>
        <v>[Yes or No]</v>
      </c>
      <c r="F30" s="2332" t="str">
        <f>'Tab 3-Schedule-Outcomes'!M41</f>
        <v>[Select Target Pollutant]</v>
      </c>
      <c r="G30" s="2333">
        <f>'Tab 4-Pricing Proposal'!P134</f>
        <v>0</v>
      </c>
      <c r="H30" s="2334">
        <f>'Tab 4-Pricing Proposal'!P136</f>
        <v>0</v>
      </c>
      <c r="I30" s="2334" t="e">
        <f>'Tab 4-Pricing Proposal'!P135</f>
        <v>#VALUE!</v>
      </c>
      <c r="J30" s="2335" t="str">
        <f>'Tab 3-Schedule-Outcomes'!L41</f>
        <v>[Enter $ Amount]</v>
      </c>
    </row>
    <row r="31" spans="2:10" x14ac:dyDescent="0.25">
      <c r="B31" s="2330">
        <v>9</v>
      </c>
      <c r="C31" s="2331" t="str">
        <f>'Tab 3-Schedule-Outcomes'!C42</f>
        <v>[Enter Activity Name]</v>
      </c>
      <c r="D31" s="2331" t="str">
        <f>'Tab 3-Schedule-Outcomes'!E42</f>
        <v>[8-digit HUC Code]</v>
      </c>
      <c r="E31" s="2331" t="str">
        <f>'Tab 3-Schedule-Outcomes'!F42</f>
        <v>[Yes or No]</v>
      </c>
      <c r="F31" s="2332" t="str">
        <f>'Tab 3-Schedule-Outcomes'!M42</f>
        <v>[Select Target Pollutant]</v>
      </c>
      <c r="G31" s="2333">
        <f>'Tab 4-Pricing Proposal'!P149</f>
        <v>0</v>
      </c>
      <c r="H31" s="2334">
        <f>'Tab 4-Pricing Proposal'!P151</f>
        <v>0</v>
      </c>
      <c r="I31" s="2334" t="e">
        <f>'Tab 4-Pricing Proposal'!P150</f>
        <v>#VALUE!</v>
      </c>
      <c r="J31" s="2335" t="str">
        <f>'Tab 3-Schedule-Outcomes'!L42</f>
        <v>[Enter $ Amount]</v>
      </c>
    </row>
    <row r="32" spans="2:10" x14ac:dyDescent="0.25">
      <c r="B32" s="2330">
        <v>10</v>
      </c>
      <c r="C32" s="2331" t="str">
        <f>'Tab 3-Schedule-Outcomes'!C43</f>
        <v>[Enter Activity Name]</v>
      </c>
      <c r="D32" s="2331" t="str">
        <f>'Tab 3-Schedule-Outcomes'!E43</f>
        <v>[8-digit HUC Code]</v>
      </c>
      <c r="E32" s="2331" t="str">
        <f>'Tab 3-Schedule-Outcomes'!F43</f>
        <v>[Yes or No]</v>
      </c>
      <c r="F32" s="2332" t="str">
        <f>'Tab 3-Schedule-Outcomes'!M43</f>
        <v>[Select Target Pollutant]</v>
      </c>
      <c r="G32" s="2333">
        <f>'Tab 4-Pricing Proposal'!P164</f>
        <v>0</v>
      </c>
      <c r="H32" s="2334">
        <f>'Tab 4-Pricing Proposal'!P166</f>
        <v>0</v>
      </c>
      <c r="I32" s="2334" t="e">
        <f>'Tab 4-Pricing Proposal'!P165</f>
        <v>#VALUE!</v>
      </c>
      <c r="J32" s="2335" t="str">
        <f>'Tab 3-Schedule-Outcomes'!L43</f>
        <v>[Enter $ Amount]</v>
      </c>
    </row>
    <row r="33" spans="2:10" hidden="1" x14ac:dyDescent="0.25">
      <c r="B33" s="2330">
        <v>11</v>
      </c>
      <c r="C33" s="2331" t="str">
        <f>'Tab 3-Schedule-Outcomes'!C44</f>
        <v>[Enter Activity Name]</v>
      </c>
      <c r="D33" s="2331" t="str">
        <f>'Tab 3-Schedule-Outcomes'!E44</f>
        <v>[8-digit HUC Code]</v>
      </c>
      <c r="E33" s="2331" t="str">
        <f>'Tab 3-Schedule-Outcomes'!F44</f>
        <v>[Yes or No]</v>
      </c>
      <c r="F33" s="2332" t="e">
        <f>'Tab 3-Schedule-Outcomes'!#REF!</f>
        <v>#REF!</v>
      </c>
      <c r="G33" s="2515"/>
      <c r="H33" s="2515"/>
      <c r="I33" s="2515"/>
      <c r="J33" s="2524"/>
    </row>
    <row r="34" spans="2:10" hidden="1" x14ac:dyDescent="0.25">
      <c r="B34" s="2330">
        <v>12</v>
      </c>
      <c r="C34" s="2331" t="str">
        <f>'Tab 3-Schedule-Outcomes'!C45</f>
        <v>[Enter Activity Name]</v>
      </c>
      <c r="D34" s="2331" t="str">
        <f>'Tab 3-Schedule-Outcomes'!E45</f>
        <v>[8-digit HUC Code]</v>
      </c>
      <c r="E34" s="2331" t="str">
        <f>'Tab 3-Schedule-Outcomes'!F45</f>
        <v>[Yes or No]</v>
      </c>
      <c r="F34" s="2332" t="e">
        <f>'Tab 3-Schedule-Outcomes'!#REF!</f>
        <v>#REF!</v>
      </c>
      <c r="G34" s="2515"/>
      <c r="H34" s="2515"/>
      <c r="I34" s="2515"/>
      <c r="J34" s="2524"/>
    </row>
    <row r="35" spans="2:10" hidden="1" x14ac:dyDescent="0.25">
      <c r="B35" s="2330">
        <v>13</v>
      </c>
      <c r="C35" s="2331" t="str">
        <f>'Tab 3-Schedule-Outcomes'!C46</f>
        <v>[Enter Activity Name]</v>
      </c>
      <c r="D35" s="2331" t="str">
        <f>'Tab 3-Schedule-Outcomes'!E46</f>
        <v>[8-digit HUC Code]</v>
      </c>
      <c r="E35" s="2331" t="str">
        <f>'Tab 3-Schedule-Outcomes'!F46</f>
        <v>[Yes or No]</v>
      </c>
      <c r="F35" s="2332" t="e">
        <f>'Tab 3-Schedule-Outcomes'!#REF!</f>
        <v>#REF!</v>
      </c>
      <c r="G35" s="2515"/>
      <c r="H35" s="2515"/>
      <c r="I35" s="2515"/>
      <c r="J35" s="2524"/>
    </row>
    <row r="36" spans="2:10" hidden="1" x14ac:dyDescent="0.25">
      <c r="B36" s="2330">
        <v>14</v>
      </c>
      <c r="C36" s="2331" t="str">
        <f>'Tab 3-Schedule-Outcomes'!C47</f>
        <v>[Enter Activity Name]</v>
      </c>
      <c r="D36" s="2331" t="str">
        <f>'Tab 3-Schedule-Outcomes'!E47</f>
        <v>[8-digit HUC Code]</v>
      </c>
      <c r="E36" s="2331" t="str">
        <f>'Tab 3-Schedule-Outcomes'!F47</f>
        <v>[Yes or No]</v>
      </c>
      <c r="F36" s="2332" t="e">
        <f>'Tab 3-Schedule-Outcomes'!#REF!</f>
        <v>#REF!</v>
      </c>
      <c r="G36" s="2515"/>
      <c r="H36" s="2515"/>
      <c r="I36" s="2515"/>
      <c r="J36" s="2524"/>
    </row>
    <row r="37" spans="2:10" hidden="1" x14ac:dyDescent="0.25">
      <c r="B37" s="2330">
        <v>15</v>
      </c>
      <c r="C37" s="2331" t="str">
        <f>'Tab 3-Schedule-Outcomes'!C48</f>
        <v>[Enter Activity Name]</v>
      </c>
      <c r="D37" s="2331" t="str">
        <f>'Tab 3-Schedule-Outcomes'!E48</f>
        <v>[8-digit HUC Code]</v>
      </c>
      <c r="E37" s="2331" t="str">
        <f>'Tab 3-Schedule-Outcomes'!F48</f>
        <v>[Yes or No]</v>
      </c>
      <c r="F37" s="2332" t="e">
        <f>'Tab 3-Schedule-Outcomes'!#REF!</f>
        <v>#REF!</v>
      </c>
      <c r="G37" s="2515"/>
      <c r="H37" s="2515"/>
      <c r="I37" s="2515"/>
      <c r="J37" s="2524"/>
    </row>
    <row r="38" spans="2:10" hidden="1" x14ac:dyDescent="0.25">
      <c r="B38" s="2330">
        <v>16</v>
      </c>
      <c r="C38" s="2331" t="str">
        <f>'Tab 3-Schedule-Outcomes'!C49</f>
        <v>[Enter Activity Name]</v>
      </c>
      <c r="D38" s="2331" t="str">
        <f>'Tab 3-Schedule-Outcomes'!E49</f>
        <v>[8-digit HUC Code]</v>
      </c>
      <c r="E38" s="2331" t="str">
        <f>'Tab 3-Schedule-Outcomes'!F49</f>
        <v>[Yes or No]</v>
      </c>
      <c r="F38" s="2332" t="e">
        <f>'Tab 3-Schedule-Outcomes'!#REF!</f>
        <v>#REF!</v>
      </c>
      <c r="G38" s="2515"/>
      <c r="H38" s="2515"/>
      <c r="I38" s="2515"/>
      <c r="J38" s="2524"/>
    </row>
    <row r="39" spans="2:10" hidden="1" x14ac:dyDescent="0.25">
      <c r="B39" s="2330">
        <v>17</v>
      </c>
      <c r="C39" s="2331" t="str">
        <f>'Tab 3-Schedule-Outcomes'!C50</f>
        <v>[Enter Activity Name]</v>
      </c>
      <c r="D39" s="2331" t="str">
        <f>'Tab 3-Schedule-Outcomes'!E50</f>
        <v>[8-digit HUC Code]</v>
      </c>
      <c r="E39" s="2331" t="str">
        <f>'Tab 3-Schedule-Outcomes'!F50</f>
        <v>[Yes or No]</v>
      </c>
      <c r="F39" s="2332" t="e">
        <f>'Tab 3-Schedule-Outcomes'!#REF!</f>
        <v>#REF!</v>
      </c>
      <c r="G39" s="2515"/>
      <c r="H39" s="2515"/>
      <c r="I39" s="2515"/>
      <c r="J39" s="2524"/>
    </row>
    <row r="40" spans="2:10" hidden="1" x14ac:dyDescent="0.25">
      <c r="B40" s="2330">
        <v>18</v>
      </c>
      <c r="C40" s="2331" t="str">
        <f>'Tab 3-Schedule-Outcomes'!C51</f>
        <v>[Enter Activity Name]</v>
      </c>
      <c r="D40" s="2331" t="str">
        <f>'Tab 3-Schedule-Outcomes'!E51</f>
        <v>[8-digit HUC Code]</v>
      </c>
      <c r="E40" s="2331" t="str">
        <f>'Tab 3-Schedule-Outcomes'!F51</f>
        <v>[Yes or No]</v>
      </c>
      <c r="F40" s="2332" t="e">
        <f>'Tab 3-Schedule-Outcomes'!#REF!</f>
        <v>#REF!</v>
      </c>
      <c r="G40" s="2515"/>
      <c r="H40" s="2515"/>
      <c r="I40" s="2515"/>
      <c r="J40" s="2524"/>
    </row>
    <row r="41" spans="2:10" hidden="1" x14ac:dyDescent="0.25">
      <c r="B41" s="2330">
        <v>19</v>
      </c>
      <c r="C41" s="2331" t="str">
        <f>'Tab 3-Schedule-Outcomes'!C52</f>
        <v>[Enter Activity Name]</v>
      </c>
      <c r="D41" s="2331" t="str">
        <f>'Tab 3-Schedule-Outcomes'!E52</f>
        <v>[8-digit HUC Code]</v>
      </c>
      <c r="E41" s="2331" t="str">
        <f>'Tab 3-Schedule-Outcomes'!F52</f>
        <v>[Yes or No]</v>
      </c>
      <c r="F41" s="2332" t="e">
        <f>'Tab 3-Schedule-Outcomes'!#REF!</f>
        <v>#REF!</v>
      </c>
      <c r="G41" s="2515"/>
      <c r="H41" s="2515"/>
      <c r="I41" s="2515"/>
      <c r="J41" s="2524"/>
    </row>
    <row r="42" spans="2:10" hidden="1" x14ac:dyDescent="0.25">
      <c r="B42" s="2330">
        <v>20</v>
      </c>
      <c r="C42" s="2331" t="str">
        <f>'Tab 3-Schedule-Outcomes'!C53</f>
        <v>[Enter Activity Name]</v>
      </c>
      <c r="D42" s="2331" t="str">
        <f>'Tab 3-Schedule-Outcomes'!E53</f>
        <v>[8-digit HUC Code]</v>
      </c>
      <c r="E42" s="2331" t="str">
        <f>'Tab 3-Schedule-Outcomes'!F53</f>
        <v>[Yes or No]</v>
      </c>
      <c r="F42" s="2332" t="e">
        <f>'Tab 3-Schedule-Outcomes'!#REF!</f>
        <v>#REF!</v>
      </c>
      <c r="G42" s="2515"/>
      <c r="H42" s="2515"/>
      <c r="I42" s="2515"/>
      <c r="J42" s="2524"/>
    </row>
    <row r="43" spans="2:10" ht="13.5" thickBot="1" x14ac:dyDescent="0.3">
      <c r="B43" s="2525" t="s">
        <v>1853</v>
      </c>
      <c r="C43" s="2526"/>
      <c r="D43" s="2526"/>
      <c r="E43" s="2526"/>
      <c r="F43" s="2527"/>
      <c r="G43" s="2528">
        <f>SUM(G23:G32)</f>
        <v>0</v>
      </c>
      <c r="H43" s="2529">
        <f>SUM(H23:H32)</f>
        <v>0</v>
      </c>
      <c r="I43" s="2530" t="e">
        <f>(H43/(G43))</f>
        <v>#DIV/0!</v>
      </c>
      <c r="J43" s="2531">
        <f>SUM(J23:J32)</f>
        <v>0</v>
      </c>
    </row>
  </sheetData>
  <sheetProtection algorithmName="SHA-512" hashValue="6J4F1lMjIf2v+A/aW/zrC8/cRTxAJxzP1CrhRAsFTgtgyLjgzttxAxaOgZ2irpj3DgDif1phw8QJfiJF05hnpA==" saltValue="4hhVUIlB4EgluGHf5KKLjQ==" spinCount="100000" sheet="1" objects="1" scenarios="1" formatCells="0" formatColumns="0" formatRows="0" selectLockedCells="1"/>
  <protectedRanges>
    <protectedRange algorithmName="SHA-512" hashValue="p/jOdRbkBb6Im+bbnwZOMfgMXW8hSM/mPLbn/BrxQrKqIHEa4ViMow7QuhpN7sBzHGE8VOTT778w6DAF+oDv2A==" saltValue="LM0vCKhrIUhxT7HyYgKpag==" spinCount="100000" sqref="H19 D19" name="Range1"/>
  </protectedRanges>
  <mergeCells count="47">
    <mergeCell ref="B12:C12"/>
    <mergeCell ref="F12:H12"/>
    <mergeCell ref="D14:E14"/>
    <mergeCell ref="D13:E13"/>
    <mergeCell ref="D12:E12"/>
    <mergeCell ref="I12:J12"/>
    <mergeCell ref="H13:J13"/>
    <mergeCell ref="H14:J14"/>
    <mergeCell ref="B1:J1"/>
    <mergeCell ref="B2:J2"/>
    <mergeCell ref="B3:J3"/>
    <mergeCell ref="B4:J4"/>
    <mergeCell ref="B5:J5"/>
    <mergeCell ref="B8:C8"/>
    <mergeCell ref="B9:C9"/>
    <mergeCell ref="B10:C10"/>
    <mergeCell ref="B11:C11"/>
    <mergeCell ref="D8:J8"/>
    <mergeCell ref="D9:J9"/>
    <mergeCell ref="D10:J10"/>
    <mergeCell ref="D11:J11"/>
    <mergeCell ref="B6:J6"/>
    <mergeCell ref="B15:C15"/>
    <mergeCell ref="B16:C16"/>
    <mergeCell ref="F13:G13"/>
    <mergeCell ref="F14:G14"/>
    <mergeCell ref="F15:G15"/>
    <mergeCell ref="F16:G16"/>
    <mergeCell ref="D15:E15"/>
    <mergeCell ref="D16:E16"/>
    <mergeCell ref="B13:C13"/>
    <mergeCell ref="B14:C14"/>
    <mergeCell ref="H15:J15"/>
    <mergeCell ref="H16:J16"/>
    <mergeCell ref="B17:C17"/>
    <mergeCell ref="B18:C18"/>
    <mergeCell ref="B19:C19"/>
    <mergeCell ref="D19:E19"/>
    <mergeCell ref="F18:G18"/>
    <mergeCell ref="D17:E17"/>
    <mergeCell ref="D18:E18"/>
    <mergeCell ref="F17:J17"/>
    <mergeCell ref="H18:J18"/>
    <mergeCell ref="H19:J19"/>
    <mergeCell ref="B43:E43"/>
    <mergeCell ref="F19:G19"/>
    <mergeCell ref="B20:J20"/>
  </mergeCells>
  <pageMargins left="0.25" right="0.25" top="0.75" bottom="0.75" header="0.3" footer="0.3"/>
  <pageSetup scale="77"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A8B6176-AADD-4A41-86B2-F827A3F1FADD}">
          <x14:formula1>
            <xm:f>Look_Up!$C$1:$C$3</xm:f>
          </x14:formula1>
          <xm:sqref>D19:E19</xm:sqref>
        </x14:dataValidation>
        <x14:dataValidation type="list" allowBlank="1" showInputMessage="1" showErrorMessage="1" xr:uid="{00000000-0002-0000-1800-000004000000}">
          <x14:formula1>
            <xm:f>Look_Up!$A$1:$A$52</xm:f>
          </x14:formula1>
          <xm:sqref>F12:H12</xm:sqref>
        </x14:dataValidation>
        <x14:dataValidation type="list" allowBlank="1" showInputMessage="1" showErrorMessage="1" xr:uid="{4BDED421-CE92-427A-B222-5AC15E14F0D3}">
          <x14:formula1>
            <xm:f>Look_Up!$D$1:$D$11</xm:f>
          </x14:formula1>
          <xm:sqref>D8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E158"/>
  <sheetViews>
    <sheetView workbookViewId="0">
      <selection activeCell="C20" sqref="C20"/>
    </sheetView>
  </sheetViews>
  <sheetFormatPr defaultColWidth="9.140625" defaultRowHeight="15" customHeight="1" x14ac:dyDescent="0.25"/>
  <cols>
    <col min="1" max="1" width="2.7109375" style="2336" customWidth="1"/>
    <col min="2" max="2" width="49.85546875" style="2336" customWidth="1"/>
    <col min="3" max="3" width="93.85546875" style="2336" customWidth="1"/>
    <col min="4" max="4" width="4.28515625" style="2336" customWidth="1"/>
    <col min="5" max="5" width="9.140625" style="2336"/>
    <col min="6" max="6" width="9.28515625" style="2336" customWidth="1"/>
    <col min="7" max="16384" width="9.140625" style="2336"/>
  </cols>
  <sheetData>
    <row r="1" spans="1:5" ht="12.75" customHeight="1" x14ac:dyDescent="0.25">
      <c r="B1" s="2337" t="s">
        <v>704</v>
      </c>
      <c r="C1" s="2338"/>
      <c r="D1" s="2339"/>
      <c r="E1" s="2339"/>
    </row>
    <row r="2" spans="1:5" ht="15" customHeight="1" thickBot="1" x14ac:dyDescent="0.3">
      <c r="B2" s="2340" t="s">
        <v>743</v>
      </c>
      <c r="C2" s="2341"/>
    </row>
    <row r="3" spans="1:5" ht="17.25" customHeight="1" thickBot="1" x14ac:dyDescent="0.3">
      <c r="B3" s="2342" t="s">
        <v>1880</v>
      </c>
      <c r="C3" s="2343"/>
      <c r="D3" s="2344"/>
    </row>
    <row r="4" spans="1:5" ht="35.450000000000003" customHeight="1" x14ac:dyDescent="0.25">
      <c r="B4" s="2345" t="s">
        <v>744</v>
      </c>
      <c r="C4" s="2346"/>
    </row>
    <row r="5" spans="1:5" ht="57.6" customHeight="1" x14ac:dyDescent="0.25">
      <c r="B5" s="2347" t="s">
        <v>745</v>
      </c>
      <c r="C5" s="2346"/>
    </row>
    <row r="6" spans="1:5" ht="54.75" customHeight="1" x14ac:dyDescent="0.25">
      <c r="B6" s="2348" t="s">
        <v>746</v>
      </c>
      <c r="C6" s="2349"/>
    </row>
    <row r="7" spans="1:5" x14ac:dyDescent="0.25"/>
    <row r="8" spans="1:5" ht="15" customHeight="1" x14ac:dyDescent="0.25">
      <c r="B8" s="2350" t="s">
        <v>710</v>
      </c>
      <c r="C8" s="2351" t="str">
        <f>'Grantee Project Data'!$C$7</f>
        <v>[Name of Applicant]</v>
      </c>
    </row>
    <row r="9" spans="1:5" ht="15.75" customHeight="1" thickBot="1" x14ac:dyDescent="0.3">
      <c r="B9" s="2352" t="s">
        <v>747</v>
      </c>
      <c r="C9" s="2353" t="str">
        <f>'Grantee Project Data'!$C$30</f>
        <v>[Title or Name of Project]</v>
      </c>
    </row>
    <row r="10" spans="1:5" ht="15.75" thickBot="1" x14ac:dyDescent="0.3"/>
    <row r="11" spans="1:5" ht="15.75" thickBot="1" x14ac:dyDescent="0.3">
      <c r="A11" s="2354"/>
      <c r="B11" s="2355"/>
      <c r="C11" s="2355"/>
      <c r="D11" s="2356"/>
    </row>
    <row r="12" spans="1:5" x14ac:dyDescent="0.25">
      <c r="A12" s="2357"/>
      <c r="B12" s="2366" t="s">
        <v>1824</v>
      </c>
      <c r="C12" s="2358" t="s">
        <v>1216</v>
      </c>
      <c r="D12" s="2359"/>
    </row>
    <row r="13" spans="1:5" x14ac:dyDescent="0.25">
      <c r="A13" s="2357"/>
      <c r="B13" s="2367" t="s">
        <v>750</v>
      </c>
      <c r="C13" s="2360" t="s">
        <v>1827</v>
      </c>
      <c r="D13" s="2359"/>
    </row>
    <row r="14" spans="1:5" x14ac:dyDescent="0.25">
      <c r="A14" s="2357"/>
      <c r="B14" s="2367" t="s">
        <v>752</v>
      </c>
      <c r="C14" s="2361" t="s">
        <v>1826</v>
      </c>
      <c r="D14" s="2359"/>
    </row>
    <row r="15" spans="1:5" x14ac:dyDescent="0.25">
      <c r="A15" s="2357"/>
      <c r="B15" s="2508" t="s">
        <v>754</v>
      </c>
      <c r="C15" s="2362" t="s">
        <v>576</v>
      </c>
      <c r="D15" s="2359"/>
    </row>
    <row r="16" spans="1:5" ht="60" x14ac:dyDescent="0.25">
      <c r="A16" s="2357"/>
      <c r="B16" s="2509" t="s">
        <v>756</v>
      </c>
      <c r="C16" s="2362" t="s">
        <v>1840</v>
      </c>
      <c r="D16" s="2359"/>
    </row>
    <row r="17" spans="1:4" ht="15.75" thickBot="1" x14ac:dyDescent="0.3">
      <c r="A17" s="2357"/>
      <c r="B17" s="2510" t="s">
        <v>758</v>
      </c>
      <c r="C17" s="2511" t="s">
        <v>1825</v>
      </c>
      <c r="D17" s="2359"/>
    </row>
    <row r="18" spans="1:4" ht="15.75" thickBot="1" x14ac:dyDescent="0.3">
      <c r="A18" s="2363"/>
      <c r="B18" s="2364"/>
      <c r="C18" s="2364"/>
      <c r="D18" s="2365"/>
    </row>
    <row r="19" spans="1:4" ht="15.75" thickBot="1" x14ac:dyDescent="0.3"/>
    <row r="20" spans="1:4" x14ac:dyDescent="0.25">
      <c r="B20" s="2366" t="s">
        <v>748</v>
      </c>
      <c r="C20" s="1337" t="s">
        <v>749</v>
      </c>
    </row>
    <row r="21" spans="1:4" ht="15" customHeight="1" x14ac:dyDescent="0.25">
      <c r="B21" s="2367" t="s">
        <v>750</v>
      </c>
      <c r="C21" s="1338" t="s">
        <v>751</v>
      </c>
    </row>
    <row r="22" spans="1:4" ht="17.45" customHeight="1" x14ac:dyDescent="0.25">
      <c r="B22" s="2367" t="s">
        <v>752</v>
      </c>
      <c r="C22" s="863" t="s">
        <v>753</v>
      </c>
    </row>
    <row r="23" spans="1:4" x14ac:dyDescent="0.25">
      <c r="B23" s="2367" t="s">
        <v>754</v>
      </c>
      <c r="C23" s="864" t="s">
        <v>755</v>
      </c>
    </row>
    <row r="24" spans="1:4" x14ac:dyDescent="0.25">
      <c r="B24" s="2368" t="s">
        <v>756</v>
      </c>
      <c r="C24" s="1339" t="s">
        <v>757</v>
      </c>
    </row>
    <row r="25" spans="1:4" s="2369" customFormat="1" x14ac:dyDescent="0.25">
      <c r="B25" s="2370" t="s">
        <v>758</v>
      </c>
      <c r="C25" s="1362" t="s">
        <v>759</v>
      </c>
    </row>
    <row r="26" spans="1:4" ht="15.75" thickBot="1" x14ac:dyDescent="0.3"/>
    <row r="27" spans="1:4" x14ac:dyDescent="0.25">
      <c r="B27" s="2366" t="s">
        <v>760</v>
      </c>
      <c r="C27" s="1337" t="s">
        <v>749</v>
      </c>
    </row>
    <row r="28" spans="1:4" x14ac:dyDescent="0.25">
      <c r="B28" s="2367" t="s">
        <v>750</v>
      </c>
      <c r="C28" s="1338" t="s">
        <v>751</v>
      </c>
    </row>
    <row r="29" spans="1:4" x14ac:dyDescent="0.25">
      <c r="B29" s="2367" t="s">
        <v>752</v>
      </c>
      <c r="C29" s="863" t="s">
        <v>753</v>
      </c>
    </row>
    <row r="30" spans="1:4" x14ac:dyDescent="0.25">
      <c r="B30" s="2367" t="s">
        <v>754</v>
      </c>
      <c r="C30" s="864" t="s">
        <v>755</v>
      </c>
    </row>
    <row r="31" spans="1:4" x14ac:dyDescent="0.25">
      <c r="B31" s="2368" t="s">
        <v>756</v>
      </c>
      <c r="C31" s="1339" t="s">
        <v>757</v>
      </c>
    </row>
    <row r="32" spans="1:4" ht="15.75" thickBot="1" x14ac:dyDescent="0.3">
      <c r="B32" s="2370" t="s">
        <v>758</v>
      </c>
      <c r="C32" s="1362" t="s">
        <v>759</v>
      </c>
    </row>
    <row r="33" spans="2:3" ht="15" customHeight="1" thickBot="1" x14ac:dyDescent="0.3"/>
    <row r="34" spans="2:3" ht="15" customHeight="1" x14ac:dyDescent="0.25">
      <c r="B34" s="2366" t="s">
        <v>761</v>
      </c>
      <c r="C34" s="1337" t="s">
        <v>749</v>
      </c>
    </row>
    <row r="35" spans="2:3" ht="15" customHeight="1" x14ac:dyDescent="0.25">
      <c r="B35" s="2367" t="s">
        <v>750</v>
      </c>
      <c r="C35" s="1338" t="s">
        <v>751</v>
      </c>
    </row>
    <row r="36" spans="2:3" ht="15" customHeight="1" x14ac:dyDescent="0.25">
      <c r="B36" s="2367" t="s">
        <v>752</v>
      </c>
      <c r="C36" s="863" t="s">
        <v>753</v>
      </c>
    </row>
    <row r="37" spans="2:3" ht="15" customHeight="1" x14ac:dyDescent="0.25">
      <c r="B37" s="2367" t="s">
        <v>754</v>
      </c>
      <c r="C37" s="864" t="s">
        <v>755</v>
      </c>
    </row>
    <row r="38" spans="2:3" ht="15" customHeight="1" x14ac:dyDescent="0.25">
      <c r="B38" s="2368" t="s">
        <v>756</v>
      </c>
      <c r="C38" s="1339" t="s">
        <v>757</v>
      </c>
    </row>
    <row r="39" spans="2:3" ht="15" customHeight="1" thickBot="1" x14ac:dyDescent="0.3">
      <c r="B39" s="2370" t="s">
        <v>758</v>
      </c>
      <c r="C39" s="1362" t="s">
        <v>759</v>
      </c>
    </row>
    <row r="40" spans="2:3" ht="15" customHeight="1" thickBot="1" x14ac:dyDescent="0.3"/>
    <row r="41" spans="2:3" ht="15" customHeight="1" x14ac:dyDescent="0.25">
      <c r="B41" s="2366" t="s">
        <v>762</v>
      </c>
      <c r="C41" s="1337" t="s">
        <v>749</v>
      </c>
    </row>
    <row r="42" spans="2:3" ht="15" customHeight="1" x14ac:dyDescent="0.25">
      <c r="B42" s="2367" t="s">
        <v>750</v>
      </c>
      <c r="C42" s="1338" t="s">
        <v>751</v>
      </c>
    </row>
    <row r="43" spans="2:3" ht="15" customHeight="1" x14ac:dyDescent="0.25">
      <c r="B43" s="2367" t="s">
        <v>752</v>
      </c>
      <c r="C43" s="863" t="s">
        <v>753</v>
      </c>
    </row>
    <row r="44" spans="2:3" ht="15" customHeight="1" x14ac:dyDescent="0.25">
      <c r="B44" s="2367" t="s">
        <v>754</v>
      </c>
      <c r="C44" s="864" t="s">
        <v>755</v>
      </c>
    </row>
    <row r="45" spans="2:3" ht="15" customHeight="1" x14ac:dyDescent="0.25">
      <c r="B45" s="2368" t="s">
        <v>756</v>
      </c>
      <c r="C45" s="1339" t="s">
        <v>757</v>
      </c>
    </row>
    <row r="46" spans="2:3" ht="15" customHeight="1" thickBot="1" x14ac:dyDescent="0.3">
      <c r="B46" s="2370" t="s">
        <v>758</v>
      </c>
      <c r="C46" s="1362" t="s">
        <v>759</v>
      </c>
    </row>
    <row r="47" spans="2:3" ht="15" customHeight="1" thickBot="1" x14ac:dyDescent="0.3"/>
    <row r="48" spans="2:3" ht="15" customHeight="1" x14ac:dyDescent="0.25">
      <c r="B48" s="2366" t="s">
        <v>763</v>
      </c>
      <c r="C48" s="1337" t="s">
        <v>749</v>
      </c>
    </row>
    <row r="49" spans="2:3" ht="15" customHeight="1" x14ac:dyDescent="0.25">
      <c r="B49" s="2367" t="s">
        <v>750</v>
      </c>
      <c r="C49" s="1338" t="s">
        <v>751</v>
      </c>
    </row>
    <row r="50" spans="2:3" ht="15" customHeight="1" x14ac:dyDescent="0.25">
      <c r="B50" s="2367" t="s">
        <v>752</v>
      </c>
      <c r="C50" s="863" t="s">
        <v>753</v>
      </c>
    </row>
    <row r="51" spans="2:3" ht="15" customHeight="1" x14ac:dyDescent="0.25">
      <c r="B51" s="2367" t="s">
        <v>754</v>
      </c>
      <c r="C51" s="864" t="s">
        <v>755</v>
      </c>
    </row>
    <row r="52" spans="2:3" ht="15" customHeight="1" x14ac:dyDescent="0.25">
      <c r="B52" s="2368" t="s">
        <v>756</v>
      </c>
      <c r="C52" s="1339" t="s">
        <v>757</v>
      </c>
    </row>
    <row r="53" spans="2:3" ht="15" customHeight="1" thickBot="1" x14ac:dyDescent="0.3">
      <c r="B53" s="2370" t="s">
        <v>758</v>
      </c>
      <c r="C53" s="1362" t="s">
        <v>759</v>
      </c>
    </row>
    <row r="54" spans="2:3" ht="15" customHeight="1" thickBot="1" x14ac:dyDescent="0.3"/>
    <row r="55" spans="2:3" ht="15" customHeight="1" x14ac:dyDescent="0.25">
      <c r="B55" s="2366" t="s">
        <v>764</v>
      </c>
      <c r="C55" s="1337" t="s">
        <v>749</v>
      </c>
    </row>
    <row r="56" spans="2:3" ht="15" customHeight="1" x14ac:dyDescent="0.25">
      <c r="B56" s="2367" t="s">
        <v>750</v>
      </c>
      <c r="C56" s="1338" t="s">
        <v>751</v>
      </c>
    </row>
    <row r="57" spans="2:3" ht="15" customHeight="1" x14ac:dyDescent="0.25">
      <c r="B57" s="2367" t="s">
        <v>752</v>
      </c>
      <c r="C57" s="863" t="s">
        <v>753</v>
      </c>
    </row>
    <row r="58" spans="2:3" ht="15" customHeight="1" x14ac:dyDescent="0.25">
      <c r="B58" s="2367" t="s">
        <v>754</v>
      </c>
      <c r="C58" s="864" t="s">
        <v>755</v>
      </c>
    </row>
    <row r="59" spans="2:3" ht="15" customHeight="1" x14ac:dyDescent="0.25">
      <c r="B59" s="2368" t="s">
        <v>756</v>
      </c>
      <c r="C59" s="1339" t="s">
        <v>757</v>
      </c>
    </row>
    <row r="60" spans="2:3" ht="15" customHeight="1" thickBot="1" x14ac:dyDescent="0.3">
      <c r="B60" s="2370" t="s">
        <v>758</v>
      </c>
      <c r="C60" s="1362" t="s">
        <v>759</v>
      </c>
    </row>
    <row r="61" spans="2:3" ht="15" customHeight="1" thickBot="1" x14ac:dyDescent="0.3"/>
    <row r="62" spans="2:3" ht="15" customHeight="1" x14ac:dyDescent="0.25">
      <c r="B62" s="2366" t="s">
        <v>765</v>
      </c>
      <c r="C62" s="1337" t="s">
        <v>749</v>
      </c>
    </row>
    <row r="63" spans="2:3" ht="15" customHeight="1" x14ac:dyDescent="0.25">
      <c r="B63" s="2367" t="s">
        <v>750</v>
      </c>
      <c r="C63" s="1338" t="s">
        <v>751</v>
      </c>
    </row>
    <row r="64" spans="2:3" ht="15" customHeight="1" x14ac:dyDescent="0.25">
      <c r="B64" s="2367" t="s">
        <v>752</v>
      </c>
      <c r="C64" s="863" t="s">
        <v>753</v>
      </c>
    </row>
    <row r="65" spans="2:3" ht="15" customHeight="1" x14ac:dyDescent="0.25">
      <c r="B65" s="2367" t="s">
        <v>754</v>
      </c>
      <c r="C65" s="864" t="s">
        <v>755</v>
      </c>
    </row>
    <row r="66" spans="2:3" ht="15" customHeight="1" x14ac:dyDescent="0.25">
      <c r="B66" s="2368" t="s">
        <v>756</v>
      </c>
      <c r="C66" s="1339" t="s">
        <v>757</v>
      </c>
    </row>
    <row r="67" spans="2:3" ht="15" customHeight="1" thickBot="1" x14ac:dyDescent="0.3">
      <c r="B67" s="2370" t="s">
        <v>758</v>
      </c>
      <c r="C67" s="1362" t="s">
        <v>759</v>
      </c>
    </row>
    <row r="68" spans="2:3" ht="15" customHeight="1" thickBot="1" x14ac:dyDescent="0.3"/>
    <row r="69" spans="2:3" ht="15" customHeight="1" x14ac:dyDescent="0.25">
      <c r="B69" s="2366" t="s">
        <v>766</v>
      </c>
      <c r="C69" s="1337" t="s">
        <v>749</v>
      </c>
    </row>
    <row r="70" spans="2:3" ht="15" customHeight="1" x14ac:dyDescent="0.25">
      <c r="B70" s="2367" t="s">
        <v>750</v>
      </c>
      <c r="C70" s="1338" t="s">
        <v>751</v>
      </c>
    </row>
    <row r="71" spans="2:3" ht="15" customHeight="1" x14ac:dyDescent="0.25">
      <c r="B71" s="2367" t="s">
        <v>752</v>
      </c>
      <c r="C71" s="863" t="s">
        <v>753</v>
      </c>
    </row>
    <row r="72" spans="2:3" ht="15" customHeight="1" x14ac:dyDescent="0.25">
      <c r="B72" s="2367" t="s">
        <v>754</v>
      </c>
      <c r="C72" s="864" t="s">
        <v>755</v>
      </c>
    </row>
    <row r="73" spans="2:3" ht="15" customHeight="1" x14ac:dyDescent="0.25">
      <c r="B73" s="2368" t="s">
        <v>756</v>
      </c>
      <c r="C73" s="1339" t="s">
        <v>757</v>
      </c>
    </row>
    <row r="74" spans="2:3" ht="15" customHeight="1" thickBot="1" x14ac:dyDescent="0.3">
      <c r="B74" s="2370" t="s">
        <v>758</v>
      </c>
      <c r="C74" s="1362" t="s">
        <v>759</v>
      </c>
    </row>
    <row r="75" spans="2:3" ht="15" customHeight="1" thickBot="1" x14ac:dyDescent="0.3"/>
    <row r="76" spans="2:3" ht="15" customHeight="1" x14ac:dyDescent="0.25">
      <c r="B76" s="2366" t="s">
        <v>767</v>
      </c>
      <c r="C76" s="1337" t="s">
        <v>749</v>
      </c>
    </row>
    <row r="77" spans="2:3" ht="15" customHeight="1" x14ac:dyDescent="0.25">
      <c r="B77" s="2367" t="s">
        <v>750</v>
      </c>
      <c r="C77" s="1338" t="s">
        <v>751</v>
      </c>
    </row>
    <row r="78" spans="2:3" ht="15" customHeight="1" x14ac:dyDescent="0.25">
      <c r="B78" s="2367" t="s">
        <v>752</v>
      </c>
      <c r="C78" s="863" t="s">
        <v>753</v>
      </c>
    </row>
    <row r="79" spans="2:3" ht="15" customHeight="1" x14ac:dyDescent="0.25">
      <c r="B79" s="2367" t="s">
        <v>754</v>
      </c>
      <c r="C79" s="864" t="s">
        <v>755</v>
      </c>
    </row>
    <row r="80" spans="2:3" ht="15" customHeight="1" x14ac:dyDescent="0.25">
      <c r="B80" s="2368" t="s">
        <v>756</v>
      </c>
      <c r="C80" s="1339" t="s">
        <v>757</v>
      </c>
    </row>
    <row r="81" spans="2:3" ht="15" customHeight="1" thickBot="1" x14ac:dyDescent="0.3">
      <c r="B81" s="2370" t="s">
        <v>758</v>
      </c>
      <c r="C81" s="1362" t="s">
        <v>759</v>
      </c>
    </row>
    <row r="82" spans="2:3" ht="15" customHeight="1" thickBot="1" x14ac:dyDescent="0.3"/>
    <row r="83" spans="2:3" ht="15" customHeight="1" x14ac:dyDescent="0.25">
      <c r="B83" s="2366" t="s">
        <v>768</v>
      </c>
      <c r="C83" s="1337" t="s">
        <v>749</v>
      </c>
    </row>
    <row r="84" spans="2:3" ht="15" customHeight="1" x14ac:dyDescent="0.25">
      <c r="B84" s="2367" t="s">
        <v>750</v>
      </c>
      <c r="C84" s="1338" t="s">
        <v>751</v>
      </c>
    </row>
    <row r="85" spans="2:3" ht="15" customHeight="1" x14ac:dyDescent="0.25">
      <c r="B85" s="2367" t="s">
        <v>752</v>
      </c>
      <c r="C85" s="863" t="s">
        <v>753</v>
      </c>
    </row>
    <row r="86" spans="2:3" ht="15" customHeight="1" x14ac:dyDescent="0.25">
      <c r="B86" s="2367" t="s">
        <v>754</v>
      </c>
      <c r="C86" s="864" t="s">
        <v>755</v>
      </c>
    </row>
    <row r="87" spans="2:3" ht="15" customHeight="1" x14ac:dyDescent="0.25">
      <c r="B87" s="2368" t="s">
        <v>756</v>
      </c>
      <c r="C87" s="1339" t="s">
        <v>757</v>
      </c>
    </row>
    <row r="88" spans="2:3" ht="15" customHeight="1" thickBot="1" x14ac:dyDescent="0.3">
      <c r="B88" s="2370" t="s">
        <v>758</v>
      </c>
      <c r="C88" s="1362" t="s">
        <v>759</v>
      </c>
    </row>
    <row r="89" spans="2:3" ht="15" customHeight="1" thickBot="1" x14ac:dyDescent="0.3"/>
    <row r="90" spans="2:3" ht="15" customHeight="1" x14ac:dyDescent="0.25">
      <c r="B90" s="2366" t="s">
        <v>769</v>
      </c>
      <c r="C90" s="1337" t="s">
        <v>749</v>
      </c>
    </row>
    <row r="91" spans="2:3" ht="15" customHeight="1" x14ac:dyDescent="0.25">
      <c r="B91" s="2367" t="s">
        <v>750</v>
      </c>
      <c r="C91" s="1338" t="s">
        <v>751</v>
      </c>
    </row>
    <row r="92" spans="2:3" ht="15" customHeight="1" x14ac:dyDescent="0.25">
      <c r="B92" s="2367" t="s">
        <v>752</v>
      </c>
      <c r="C92" s="863" t="s">
        <v>753</v>
      </c>
    </row>
    <row r="93" spans="2:3" ht="15" customHeight="1" x14ac:dyDescent="0.25">
      <c r="B93" s="2367" t="s">
        <v>754</v>
      </c>
      <c r="C93" s="864" t="s">
        <v>755</v>
      </c>
    </row>
    <row r="94" spans="2:3" ht="15" customHeight="1" x14ac:dyDescent="0.25">
      <c r="B94" s="2368" t="s">
        <v>756</v>
      </c>
      <c r="C94" s="1339" t="s">
        <v>757</v>
      </c>
    </row>
    <row r="95" spans="2:3" ht="15" customHeight="1" thickBot="1" x14ac:dyDescent="0.3">
      <c r="B95" s="2370" t="s">
        <v>758</v>
      </c>
      <c r="C95" s="1362" t="s">
        <v>759</v>
      </c>
    </row>
    <row r="96" spans="2:3" ht="15" customHeight="1" thickBot="1" x14ac:dyDescent="0.3"/>
    <row r="97" spans="2:3" ht="15" customHeight="1" x14ac:dyDescent="0.25">
      <c r="B97" s="2366" t="s">
        <v>770</v>
      </c>
      <c r="C97" s="1337" t="s">
        <v>749</v>
      </c>
    </row>
    <row r="98" spans="2:3" ht="15" customHeight="1" x14ac:dyDescent="0.25">
      <c r="B98" s="2367" t="s">
        <v>750</v>
      </c>
      <c r="C98" s="1338" t="s">
        <v>751</v>
      </c>
    </row>
    <row r="99" spans="2:3" ht="15" customHeight="1" x14ac:dyDescent="0.25">
      <c r="B99" s="2367" t="s">
        <v>752</v>
      </c>
      <c r="C99" s="863" t="s">
        <v>753</v>
      </c>
    </row>
    <row r="100" spans="2:3" ht="15" customHeight="1" x14ac:dyDescent="0.25">
      <c r="B100" s="2367" t="s">
        <v>754</v>
      </c>
      <c r="C100" s="864" t="s">
        <v>755</v>
      </c>
    </row>
    <row r="101" spans="2:3" ht="15" customHeight="1" x14ac:dyDescent="0.25">
      <c r="B101" s="2368" t="s">
        <v>756</v>
      </c>
      <c r="C101" s="1339" t="s">
        <v>757</v>
      </c>
    </row>
    <row r="102" spans="2:3" ht="15" customHeight="1" thickBot="1" x14ac:dyDescent="0.3">
      <c r="B102" s="2370" t="s">
        <v>758</v>
      </c>
      <c r="C102" s="1362" t="s">
        <v>759</v>
      </c>
    </row>
    <row r="103" spans="2:3" ht="15" customHeight="1" thickBot="1" x14ac:dyDescent="0.3"/>
    <row r="104" spans="2:3" ht="15" customHeight="1" x14ac:dyDescent="0.25">
      <c r="B104" s="2366" t="s">
        <v>771</v>
      </c>
      <c r="C104" s="1337" t="s">
        <v>749</v>
      </c>
    </row>
    <row r="105" spans="2:3" ht="15" customHeight="1" x14ac:dyDescent="0.25">
      <c r="B105" s="2367" t="s">
        <v>750</v>
      </c>
      <c r="C105" s="1338" t="s">
        <v>751</v>
      </c>
    </row>
    <row r="106" spans="2:3" ht="15" customHeight="1" x14ac:dyDescent="0.25">
      <c r="B106" s="2367" t="s">
        <v>752</v>
      </c>
      <c r="C106" s="863" t="s">
        <v>753</v>
      </c>
    </row>
    <row r="107" spans="2:3" ht="15" customHeight="1" x14ac:dyDescent="0.25">
      <c r="B107" s="2367" t="s">
        <v>754</v>
      </c>
      <c r="C107" s="864" t="s">
        <v>755</v>
      </c>
    </row>
    <row r="108" spans="2:3" ht="15" customHeight="1" x14ac:dyDescent="0.25">
      <c r="B108" s="2368" t="s">
        <v>756</v>
      </c>
      <c r="C108" s="1339" t="s">
        <v>757</v>
      </c>
    </row>
    <row r="109" spans="2:3" ht="15" customHeight="1" thickBot="1" x14ac:dyDescent="0.3">
      <c r="B109" s="2370" t="s">
        <v>758</v>
      </c>
      <c r="C109" s="1362" t="s">
        <v>759</v>
      </c>
    </row>
    <row r="110" spans="2:3" ht="15" customHeight="1" thickBot="1" x14ac:dyDescent="0.3"/>
    <row r="111" spans="2:3" ht="15" customHeight="1" x14ac:dyDescent="0.25">
      <c r="B111" s="2366" t="s">
        <v>772</v>
      </c>
      <c r="C111" s="1337" t="s">
        <v>749</v>
      </c>
    </row>
    <row r="112" spans="2:3" ht="15" customHeight="1" x14ac:dyDescent="0.25">
      <c r="B112" s="2367" t="s">
        <v>750</v>
      </c>
      <c r="C112" s="1338" t="s">
        <v>751</v>
      </c>
    </row>
    <row r="113" spans="2:3" ht="15" customHeight="1" x14ac:dyDescent="0.25">
      <c r="B113" s="2367" t="s">
        <v>752</v>
      </c>
      <c r="C113" s="863" t="s">
        <v>753</v>
      </c>
    </row>
    <row r="114" spans="2:3" ht="15" customHeight="1" x14ac:dyDescent="0.25">
      <c r="B114" s="2367" t="s">
        <v>754</v>
      </c>
      <c r="C114" s="864" t="s">
        <v>755</v>
      </c>
    </row>
    <row r="115" spans="2:3" ht="15" customHeight="1" x14ac:dyDescent="0.25">
      <c r="B115" s="2368" t="s">
        <v>756</v>
      </c>
      <c r="C115" s="1339" t="s">
        <v>757</v>
      </c>
    </row>
    <row r="116" spans="2:3" ht="15" customHeight="1" thickBot="1" x14ac:dyDescent="0.3">
      <c r="B116" s="2370" t="s">
        <v>758</v>
      </c>
      <c r="C116" s="1362" t="s">
        <v>759</v>
      </c>
    </row>
    <row r="117" spans="2:3" ht="15" customHeight="1" thickBot="1" x14ac:dyDescent="0.3"/>
    <row r="118" spans="2:3" ht="15" customHeight="1" x14ac:dyDescent="0.25">
      <c r="B118" s="2366" t="s">
        <v>773</v>
      </c>
      <c r="C118" s="1337" t="s">
        <v>749</v>
      </c>
    </row>
    <row r="119" spans="2:3" ht="15" customHeight="1" x14ac:dyDescent="0.25">
      <c r="B119" s="2367" t="s">
        <v>750</v>
      </c>
      <c r="C119" s="1338" t="s">
        <v>751</v>
      </c>
    </row>
    <row r="120" spans="2:3" ht="15" customHeight="1" x14ac:dyDescent="0.25">
      <c r="B120" s="2367" t="s">
        <v>752</v>
      </c>
      <c r="C120" s="863" t="s">
        <v>753</v>
      </c>
    </row>
    <row r="121" spans="2:3" ht="15" customHeight="1" x14ac:dyDescent="0.25">
      <c r="B121" s="2367" t="s">
        <v>754</v>
      </c>
      <c r="C121" s="864" t="s">
        <v>755</v>
      </c>
    </row>
    <row r="122" spans="2:3" ht="15" customHeight="1" x14ac:dyDescent="0.25">
      <c r="B122" s="2368" t="s">
        <v>756</v>
      </c>
      <c r="C122" s="1339" t="s">
        <v>757</v>
      </c>
    </row>
    <row r="123" spans="2:3" ht="15" customHeight="1" thickBot="1" x14ac:dyDescent="0.3">
      <c r="B123" s="2370" t="s">
        <v>758</v>
      </c>
      <c r="C123" s="1362" t="s">
        <v>759</v>
      </c>
    </row>
    <row r="124" spans="2:3" ht="15" customHeight="1" thickBot="1" x14ac:dyDescent="0.3"/>
    <row r="125" spans="2:3" ht="15" customHeight="1" x14ac:dyDescent="0.25">
      <c r="B125" s="2366" t="s">
        <v>774</v>
      </c>
      <c r="C125" s="1337" t="s">
        <v>749</v>
      </c>
    </row>
    <row r="126" spans="2:3" ht="15" customHeight="1" x14ac:dyDescent="0.25">
      <c r="B126" s="2367" t="s">
        <v>750</v>
      </c>
      <c r="C126" s="1338" t="s">
        <v>751</v>
      </c>
    </row>
    <row r="127" spans="2:3" ht="15" customHeight="1" x14ac:dyDescent="0.25">
      <c r="B127" s="2367" t="s">
        <v>752</v>
      </c>
      <c r="C127" s="863" t="s">
        <v>753</v>
      </c>
    </row>
    <row r="128" spans="2:3" ht="15" customHeight="1" x14ac:dyDescent="0.25">
      <c r="B128" s="2367" t="s">
        <v>754</v>
      </c>
      <c r="C128" s="864" t="s">
        <v>755</v>
      </c>
    </row>
    <row r="129" spans="2:3" ht="15" customHeight="1" x14ac:dyDescent="0.25">
      <c r="B129" s="2368" t="s">
        <v>756</v>
      </c>
      <c r="C129" s="1339" t="s">
        <v>757</v>
      </c>
    </row>
    <row r="130" spans="2:3" ht="15" customHeight="1" thickBot="1" x14ac:dyDescent="0.3">
      <c r="B130" s="2370" t="s">
        <v>758</v>
      </c>
      <c r="C130" s="1362" t="s">
        <v>759</v>
      </c>
    </row>
    <row r="131" spans="2:3" ht="15" customHeight="1" thickBot="1" x14ac:dyDescent="0.3"/>
    <row r="132" spans="2:3" ht="15" customHeight="1" x14ac:dyDescent="0.25">
      <c r="B132" s="2366" t="s">
        <v>775</v>
      </c>
      <c r="C132" s="1337" t="s">
        <v>749</v>
      </c>
    </row>
    <row r="133" spans="2:3" ht="15" customHeight="1" x14ac:dyDescent="0.25">
      <c r="B133" s="2367" t="s">
        <v>750</v>
      </c>
      <c r="C133" s="1338" t="s">
        <v>751</v>
      </c>
    </row>
    <row r="134" spans="2:3" ht="15" customHeight="1" x14ac:dyDescent="0.25">
      <c r="B134" s="2367" t="s">
        <v>752</v>
      </c>
      <c r="C134" s="863" t="s">
        <v>753</v>
      </c>
    </row>
    <row r="135" spans="2:3" ht="15" customHeight="1" x14ac:dyDescent="0.25">
      <c r="B135" s="2367" t="s">
        <v>754</v>
      </c>
      <c r="C135" s="864" t="s">
        <v>755</v>
      </c>
    </row>
    <row r="136" spans="2:3" ht="15" customHeight="1" x14ac:dyDescent="0.25">
      <c r="B136" s="2368" t="s">
        <v>756</v>
      </c>
      <c r="C136" s="1339" t="s">
        <v>757</v>
      </c>
    </row>
    <row r="137" spans="2:3" ht="15" customHeight="1" thickBot="1" x14ac:dyDescent="0.3">
      <c r="B137" s="2370" t="s">
        <v>758</v>
      </c>
      <c r="C137" s="1362" t="s">
        <v>759</v>
      </c>
    </row>
    <row r="138" spans="2:3" ht="15" customHeight="1" thickBot="1" x14ac:dyDescent="0.3"/>
    <row r="139" spans="2:3" ht="15" customHeight="1" x14ac:dyDescent="0.25">
      <c r="B139" s="2366" t="s">
        <v>776</v>
      </c>
      <c r="C139" s="1337" t="s">
        <v>749</v>
      </c>
    </row>
    <row r="140" spans="2:3" ht="15" customHeight="1" x14ac:dyDescent="0.25">
      <c r="B140" s="2367" t="s">
        <v>750</v>
      </c>
      <c r="C140" s="1338" t="s">
        <v>751</v>
      </c>
    </row>
    <row r="141" spans="2:3" ht="15" customHeight="1" x14ac:dyDescent="0.25">
      <c r="B141" s="2367" t="s">
        <v>752</v>
      </c>
      <c r="C141" s="863" t="s">
        <v>753</v>
      </c>
    </row>
    <row r="142" spans="2:3" ht="15" customHeight="1" x14ac:dyDescent="0.25">
      <c r="B142" s="2367" t="s">
        <v>754</v>
      </c>
      <c r="C142" s="864" t="s">
        <v>755</v>
      </c>
    </row>
    <row r="143" spans="2:3" ht="15" customHeight="1" x14ac:dyDescent="0.25">
      <c r="B143" s="2368" t="s">
        <v>756</v>
      </c>
      <c r="C143" s="1339" t="s">
        <v>757</v>
      </c>
    </row>
    <row r="144" spans="2:3" ht="15" customHeight="1" thickBot="1" x14ac:dyDescent="0.3">
      <c r="B144" s="2370" t="s">
        <v>758</v>
      </c>
      <c r="C144" s="1362" t="s">
        <v>759</v>
      </c>
    </row>
    <row r="145" spans="2:3" ht="15" customHeight="1" thickBot="1" x14ac:dyDescent="0.3"/>
    <row r="146" spans="2:3" ht="15" customHeight="1" x14ac:dyDescent="0.25">
      <c r="B146" s="2366" t="s">
        <v>777</v>
      </c>
      <c r="C146" s="1337" t="s">
        <v>749</v>
      </c>
    </row>
    <row r="147" spans="2:3" ht="15" customHeight="1" x14ac:dyDescent="0.25">
      <c r="B147" s="2367" t="s">
        <v>750</v>
      </c>
      <c r="C147" s="1338" t="s">
        <v>751</v>
      </c>
    </row>
    <row r="148" spans="2:3" ht="15" customHeight="1" x14ac:dyDescent="0.25">
      <c r="B148" s="2367" t="s">
        <v>752</v>
      </c>
      <c r="C148" s="863" t="s">
        <v>753</v>
      </c>
    </row>
    <row r="149" spans="2:3" ht="15" customHeight="1" x14ac:dyDescent="0.25">
      <c r="B149" s="2367" t="s">
        <v>754</v>
      </c>
      <c r="C149" s="864" t="s">
        <v>755</v>
      </c>
    </row>
    <row r="150" spans="2:3" ht="15" customHeight="1" x14ac:dyDescent="0.25">
      <c r="B150" s="2368" t="s">
        <v>756</v>
      </c>
      <c r="C150" s="1339" t="s">
        <v>757</v>
      </c>
    </row>
    <row r="151" spans="2:3" ht="15" customHeight="1" thickBot="1" x14ac:dyDescent="0.3">
      <c r="B151" s="2370" t="s">
        <v>758</v>
      </c>
      <c r="C151" s="1362" t="s">
        <v>759</v>
      </c>
    </row>
    <row r="152" spans="2:3" ht="15" customHeight="1" thickBot="1" x14ac:dyDescent="0.3"/>
    <row r="153" spans="2:3" ht="15" customHeight="1" x14ac:dyDescent="0.25">
      <c r="B153" s="2366" t="s">
        <v>778</v>
      </c>
      <c r="C153" s="1337" t="s">
        <v>749</v>
      </c>
    </row>
    <row r="154" spans="2:3" ht="15" customHeight="1" x14ac:dyDescent="0.25">
      <c r="B154" s="2367" t="s">
        <v>750</v>
      </c>
      <c r="C154" s="1338" t="s">
        <v>751</v>
      </c>
    </row>
    <row r="155" spans="2:3" ht="15" customHeight="1" x14ac:dyDescent="0.25">
      <c r="B155" s="2367" t="s">
        <v>752</v>
      </c>
      <c r="C155" s="863" t="s">
        <v>753</v>
      </c>
    </row>
    <row r="156" spans="2:3" ht="15" customHeight="1" x14ac:dyDescent="0.25">
      <c r="B156" s="2367" t="s">
        <v>754</v>
      </c>
      <c r="C156" s="864" t="s">
        <v>755</v>
      </c>
    </row>
    <row r="157" spans="2:3" ht="15" customHeight="1" x14ac:dyDescent="0.25">
      <c r="B157" s="2368" t="s">
        <v>756</v>
      </c>
      <c r="C157" s="1339" t="s">
        <v>757</v>
      </c>
    </row>
    <row r="158" spans="2:3" ht="15" customHeight="1" thickBot="1" x14ac:dyDescent="0.3">
      <c r="B158" s="2370" t="s">
        <v>758</v>
      </c>
      <c r="C158" s="1362" t="s">
        <v>759</v>
      </c>
    </row>
  </sheetData>
  <sheetProtection algorithmName="SHA-512" hashValue="qIcL5wb7uaLbBIVzyZFX2Sn387K1708OL2tGVHgBMMDHCTvJaRP53Vzu49xkEPBpZOF2bTtRqmw5+e8fFjD5Jw==" saltValue="FQjzLCTt163bR6waurR0Zg==" spinCount="100000" sheet="1" objects="1" scenarios="1" formatCells="0" formatColumns="0" formatRows="0" selectLockedCells="1"/>
  <mergeCells count="6">
    <mergeCell ref="B4:C4"/>
    <mergeCell ref="B1:C1"/>
    <mergeCell ref="B3:C3"/>
    <mergeCell ref="B6:C6"/>
    <mergeCell ref="B5:C5"/>
    <mergeCell ref="B2:C2"/>
  </mergeCells>
  <pageMargins left="0.7" right="0.7" top="0.75" bottom="0.75" header="0.3" footer="0.3"/>
  <pageSetup scale="6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AEBA13A-669B-499B-99BF-4043FDF90BB4}">
          <x14:formula1>
            <xm:f>Look_Up!$E$1:$E$6</xm:f>
          </x14:formula1>
          <xm:sqref>C20 C27 C34 C41 C48 C55 C62 C69 C76 C83 C90 C97 C104 C111 C118 C125 C132 C139 C146 C153 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pageSetUpPr fitToPage="1"/>
  </sheetPr>
  <dimension ref="B1:R54"/>
  <sheetViews>
    <sheetView topLeftCell="A3" workbookViewId="0">
      <selection activeCell="C34" sqref="C34"/>
    </sheetView>
  </sheetViews>
  <sheetFormatPr defaultColWidth="9.140625" defaultRowHeight="15" x14ac:dyDescent="0.25"/>
  <cols>
    <col min="1" max="1" width="2.7109375" style="2336" customWidth="1"/>
    <col min="2" max="2" width="11.42578125" style="2336" customWidth="1"/>
    <col min="3" max="3" width="31.7109375" style="2336" customWidth="1"/>
    <col min="4" max="4" width="33.42578125" style="2336" customWidth="1"/>
    <col min="5" max="5" width="24.7109375" style="2336" customWidth="1"/>
    <col min="6" max="6" width="27.140625" style="2336" customWidth="1"/>
    <col min="7" max="7" width="28.5703125" style="2336" customWidth="1"/>
    <col min="8" max="8" width="29.5703125" style="2336" customWidth="1"/>
    <col min="9" max="9" width="31.5703125" style="2336" customWidth="1"/>
    <col min="10" max="10" width="26" style="2336" customWidth="1"/>
    <col min="11" max="11" width="25.28515625" style="425" customWidth="1"/>
    <col min="12" max="12" width="27" style="2336" customWidth="1"/>
    <col min="13" max="13" width="27.7109375" style="2336" customWidth="1"/>
    <col min="14" max="14" width="31.85546875" style="2336" customWidth="1"/>
    <col min="15" max="15" width="30.7109375" style="2336" customWidth="1"/>
    <col min="16" max="16" width="41.28515625" style="2336" customWidth="1"/>
    <col min="17" max="18" width="26" style="2336" customWidth="1"/>
    <col min="19" max="19" width="27.28515625" style="2336" customWidth="1"/>
    <col min="20" max="20" width="40.42578125" style="2336" customWidth="1"/>
    <col min="21" max="16384" width="9.140625" style="2336"/>
  </cols>
  <sheetData>
    <row r="1" spans="2:12" s="2374" customFormat="1" ht="15" hidden="1" customHeight="1" x14ac:dyDescent="0.25">
      <c r="B1" s="2371"/>
      <c r="C1" s="2371"/>
      <c r="D1" s="2371"/>
      <c r="E1" s="2371"/>
      <c r="F1" s="2371"/>
      <c r="G1" s="2371"/>
      <c r="H1" s="2372"/>
      <c r="I1" s="2371"/>
      <c r="J1" s="2373"/>
      <c r="K1" s="2336"/>
    </row>
    <row r="2" spans="2:12" s="2374" customFormat="1" ht="16.5" hidden="1" thickBot="1" x14ac:dyDescent="0.3">
      <c r="B2" s="2371"/>
      <c r="C2" s="2371"/>
      <c r="D2" s="2371"/>
      <c r="E2" s="2371"/>
      <c r="F2" s="2371"/>
      <c r="G2" s="2371"/>
      <c r="H2" s="2371"/>
      <c r="I2" s="2371"/>
      <c r="J2" s="2371"/>
    </row>
    <row r="3" spans="2:12" s="2374" customFormat="1" ht="15" customHeight="1" x14ac:dyDescent="0.25">
      <c r="B3" s="2375" t="s">
        <v>704</v>
      </c>
      <c r="C3" s="2376"/>
      <c r="D3" s="2376"/>
      <c r="E3" s="2376"/>
      <c r="F3" s="2376"/>
      <c r="G3" s="2376"/>
      <c r="H3" s="2376"/>
      <c r="I3" s="2376"/>
      <c r="J3" s="2377"/>
      <c r="K3" s="2378"/>
      <c r="L3" s="2378"/>
    </row>
    <row r="4" spans="2:12" s="2374" customFormat="1" ht="18.75" customHeight="1" thickBot="1" x14ac:dyDescent="0.3">
      <c r="B4" s="2379" t="s">
        <v>779</v>
      </c>
      <c r="C4" s="2380"/>
      <c r="D4" s="2380"/>
      <c r="E4" s="2380"/>
      <c r="F4" s="2380"/>
      <c r="G4" s="2380"/>
      <c r="H4" s="2380"/>
      <c r="I4" s="2380"/>
      <c r="J4" s="2381"/>
      <c r="K4" s="2378"/>
      <c r="L4" s="2378"/>
    </row>
    <row r="5" spans="2:12" s="2374" customFormat="1" ht="15.75" customHeight="1" x14ac:dyDescent="0.25">
      <c r="B5" s="2309" t="s">
        <v>1880</v>
      </c>
      <c r="C5" s="2309"/>
      <c r="D5" s="2309"/>
      <c r="E5" s="2309"/>
      <c r="F5" s="2309"/>
      <c r="G5" s="2309"/>
      <c r="H5" s="2309"/>
      <c r="I5" s="2309"/>
      <c r="J5" s="2309"/>
      <c r="K5" s="2378"/>
      <c r="L5" s="2378"/>
    </row>
    <row r="6" spans="2:12" s="2374" customFormat="1" ht="7.9" customHeight="1" thickBot="1" x14ac:dyDescent="0.3">
      <c r="K6" s="2378"/>
      <c r="L6" s="2378"/>
    </row>
    <row r="7" spans="2:12" s="2385" customFormat="1" ht="14.45" customHeight="1" x14ac:dyDescent="0.25">
      <c r="B7" s="2382" t="s">
        <v>780</v>
      </c>
      <c r="C7" s="2383"/>
      <c r="D7" s="2383"/>
      <c r="E7" s="2383"/>
      <c r="F7" s="2383"/>
      <c r="G7" s="2383"/>
      <c r="H7" s="2383"/>
      <c r="I7" s="2383"/>
      <c r="J7" s="2384"/>
    </row>
    <row r="8" spans="2:12" s="2385" customFormat="1" ht="45.6" customHeight="1" thickBot="1" x14ac:dyDescent="0.3">
      <c r="B8" s="2386" t="s">
        <v>1878</v>
      </c>
      <c r="C8" s="2387"/>
      <c r="D8" s="2387"/>
      <c r="E8" s="2387"/>
      <c r="F8" s="2387"/>
      <c r="G8" s="2387"/>
      <c r="H8" s="2387"/>
      <c r="I8" s="2387"/>
      <c r="J8" s="2388"/>
    </row>
    <row r="9" spans="2:12" s="2374" customFormat="1" ht="15.75" thickBot="1" x14ac:dyDescent="0.3">
      <c r="B9" s="2389" t="s">
        <v>586</v>
      </c>
      <c r="C9" s="2390"/>
      <c r="D9" s="2390"/>
      <c r="E9" s="2390"/>
      <c r="F9" s="2390"/>
      <c r="G9" s="2390"/>
      <c r="H9" s="2390"/>
      <c r="I9" s="2390"/>
      <c r="J9" s="2391"/>
      <c r="K9" s="2378"/>
    </row>
    <row r="10" spans="2:12" s="2374" customFormat="1" ht="14.45" customHeight="1" x14ac:dyDescent="0.25">
      <c r="B10" s="2392" t="s">
        <v>781</v>
      </c>
      <c r="C10" s="2393"/>
      <c r="D10" s="2393"/>
      <c r="E10" s="2393"/>
      <c r="F10" s="2393"/>
      <c r="G10" s="2393"/>
      <c r="H10" s="2393"/>
      <c r="I10" s="2393"/>
      <c r="J10" s="2394"/>
      <c r="K10" s="2395"/>
    </row>
    <row r="11" spans="2:12" s="2374" customFormat="1" ht="15" customHeight="1" x14ac:dyDescent="0.25">
      <c r="B11" s="2396" t="s">
        <v>782</v>
      </c>
      <c r="C11" s="2397"/>
      <c r="D11" s="2397"/>
      <c r="E11" s="2397"/>
      <c r="F11" s="2397"/>
      <c r="G11" s="2397"/>
      <c r="H11" s="2397"/>
      <c r="I11" s="2397"/>
      <c r="J11" s="2398"/>
      <c r="K11" s="2395"/>
    </row>
    <row r="12" spans="2:12" s="2374" customFormat="1" ht="15" customHeight="1" x14ac:dyDescent="0.25">
      <c r="B12" s="2396" t="s">
        <v>783</v>
      </c>
      <c r="C12" s="2397"/>
      <c r="D12" s="2397"/>
      <c r="E12" s="2397"/>
      <c r="F12" s="2397"/>
      <c r="G12" s="2397"/>
      <c r="H12" s="2397"/>
      <c r="I12" s="2397"/>
      <c r="J12" s="2398"/>
      <c r="K12" s="2395"/>
    </row>
    <row r="13" spans="2:12" s="2374" customFormat="1" ht="15" customHeight="1" x14ac:dyDescent="0.25">
      <c r="B13" s="2399" t="s">
        <v>1838</v>
      </c>
      <c r="C13" s="2397"/>
      <c r="D13" s="2397"/>
      <c r="E13" s="2397"/>
      <c r="F13" s="2397"/>
      <c r="G13" s="2397"/>
      <c r="H13" s="2397"/>
      <c r="I13" s="2397"/>
      <c r="J13" s="2398"/>
      <c r="K13" s="2395"/>
    </row>
    <row r="14" spans="2:12" s="2374" customFormat="1" ht="15" customHeight="1" x14ac:dyDescent="0.25">
      <c r="B14" s="2396" t="s">
        <v>1839</v>
      </c>
      <c r="C14" s="2397"/>
      <c r="D14" s="2397"/>
      <c r="E14" s="2397"/>
      <c r="F14" s="2397"/>
      <c r="G14" s="2397"/>
      <c r="H14" s="2397"/>
      <c r="I14" s="2397"/>
      <c r="J14" s="2398"/>
      <c r="K14" s="2395"/>
    </row>
    <row r="15" spans="2:12" s="2374" customFormat="1" ht="15" customHeight="1" x14ac:dyDescent="0.25">
      <c r="B15" s="2396" t="s">
        <v>1850</v>
      </c>
      <c r="C15" s="2397"/>
      <c r="D15" s="2397"/>
      <c r="E15" s="2397"/>
      <c r="F15" s="2397"/>
      <c r="G15" s="2397"/>
      <c r="H15" s="2397"/>
      <c r="I15" s="2397"/>
      <c r="J15" s="2398"/>
      <c r="K15" s="2395"/>
    </row>
    <row r="16" spans="2:12" s="2374" customFormat="1" ht="15" customHeight="1" x14ac:dyDescent="0.25">
      <c r="B16" s="2396" t="s">
        <v>1847</v>
      </c>
      <c r="C16" s="2397"/>
      <c r="D16" s="2397"/>
      <c r="E16" s="2397"/>
      <c r="F16" s="2397"/>
      <c r="G16" s="2397"/>
      <c r="H16" s="2397"/>
      <c r="I16" s="2397"/>
      <c r="J16" s="2398"/>
      <c r="K16" s="2395"/>
    </row>
    <row r="17" spans="2:18" s="2374" customFormat="1" ht="15" customHeight="1" x14ac:dyDescent="0.25">
      <c r="B17" s="2400" t="s">
        <v>1875</v>
      </c>
      <c r="C17" s="2397"/>
      <c r="D17" s="2397"/>
      <c r="E17" s="2397"/>
      <c r="F17" s="2397"/>
      <c r="G17" s="2397"/>
      <c r="H17" s="2397"/>
      <c r="I17" s="2397"/>
      <c r="J17" s="2398"/>
      <c r="K17" s="2395"/>
    </row>
    <row r="18" spans="2:18" s="2374" customFormat="1" ht="15" customHeight="1" x14ac:dyDescent="0.25">
      <c r="B18" s="2396" t="s">
        <v>784</v>
      </c>
      <c r="C18" s="2397"/>
      <c r="D18" s="2397"/>
      <c r="E18" s="2397"/>
      <c r="F18" s="2397"/>
      <c r="G18" s="2397"/>
      <c r="H18" s="2397"/>
      <c r="I18" s="2397"/>
      <c r="J18" s="2398"/>
      <c r="K18" s="2395"/>
    </row>
    <row r="19" spans="2:18" s="2374" customFormat="1" ht="15" customHeight="1" x14ac:dyDescent="0.25">
      <c r="B19" s="2396" t="s">
        <v>785</v>
      </c>
      <c r="C19" s="2397"/>
      <c r="D19" s="2397"/>
      <c r="E19" s="2397"/>
      <c r="F19" s="2397"/>
      <c r="G19" s="2397"/>
      <c r="H19" s="2397"/>
      <c r="I19" s="2397"/>
      <c r="J19" s="2398"/>
      <c r="K19" s="2395"/>
    </row>
    <row r="20" spans="2:18" s="2374" customFormat="1" ht="15" customHeight="1" x14ac:dyDescent="0.25">
      <c r="B20" s="2396" t="s">
        <v>786</v>
      </c>
      <c r="C20" s="2397"/>
      <c r="D20" s="2397"/>
      <c r="E20" s="2397"/>
      <c r="F20" s="2397"/>
      <c r="G20" s="2397"/>
      <c r="H20" s="2397"/>
      <c r="I20" s="2397"/>
      <c r="J20" s="2398"/>
      <c r="K20" s="2395"/>
    </row>
    <row r="21" spans="2:18" s="2374" customFormat="1" ht="15" customHeight="1" x14ac:dyDescent="0.25">
      <c r="B21" s="2396" t="s">
        <v>1832</v>
      </c>
      <c r="C21" s="2397"/>
      <c r="D21" s="2397"/>
      <c r="E21" s="2397"/>
      <c r="F21" s="2397"/>
      <c r="G21" s="2397"/>
      <c r="H21" s="2397"/>
      <c r="I21" s="2397"/>
      <c r="J21" s="2398"/>
      <c r="K21" s="2395"/>
    </row>
    <row r="22" spans="2:18" s="2374" customFormat="1" x14ac:dyDescent="0.25">
      <c r="B22" s="2400" t="s">
        <v>787</v>
      </c>
      <c r="C22" s="2397"/>
      <c r="D22" s="2397"/>
      <c r="E22" s="2397"/>
      <c r="F22" s="2397"/>
      <c r="G22" s="2397"/>
      <c r="H22" s="2397"/>
      <c r="I22" s="2397"/>
      <c r="J22" s="2398"/>
      <c r="K22" s="2395"/>
    </row>
    <row r="23" spans="2:18" s="2374" customFormat="1" x14ac:dyDescent="0.25">
      <c r="B23" s="2396" t="s">
        <v>788</v>
      </c>
      <c r="C23" s="2397"/>
      <c r="D23" s="2397"/>
      <c r="E23" s="2397"/>
      <c r="F23" s="2397"/>
      <c r="G23" s="2397"/>
      <c r="H23" s="2397"/>
      <c r="I23" s="2397"/>
      <c r="J23" s="2398"/>
      <c r="K23" s="2395"/>
    </row>
    <row r="24" spans="2:18" s="2374" customFormat="1" ht="14.45" customHeight="1" x14ac:dyDescent="0.25">
      <c r="B24" s="2396" t="s">
        <v>789</v>
      </c>
      <c r="C24" s="2397"/>
      <c r="D24" s="2397"/>
      <c r="E24" s="2397"/>
      <c r="F24" s="2397"/>
      <c r="G24" s="2397"/>
      <c r="H24" s="2397"/>
      <c r="I24" s="2397"/>
      <c r="J24" s="2398"/>
      <c r="K24" s="2401"/>
    </row>
    <row r="25" spans="2:18" s="2374" customFormat="1" x14ac:dyDescent="0.25">
      <c r="B25" s="2402" t="s">
        <v>790</v>
      </c>
      <c r="C25" s="2403"/>
      <c r="D25" s="2403"/>
      <c r="E25" s="2403"/>
      <c r="F25" s="2403"/>
      <c r="G25" s="2403"/>
      <c r="H25" s="2403"/>
      <c r="I25" s="2403"/>
      <c r="J25" s="2404"/>
    </row>
    <row r="26" spans="2:18" s="2374" customFormat="1" ht="15.75" thickBot="1" x14ac:dyDescent="0.3">
      <c r="B26" s="2405" t="s">
        <v>791</v>
      </c>
      <c r="C26" s="2406"/>
      <c r="D26" s="2406"/>
      <c r="E26" s="2406"/>
      <c r="F26" s="2406"/>
      <c r="G26" s="2406"/>
      <c r="H26" s="2406"/>
      <c r="I26" s="2406"/>
      <c r="J26" s="2407"/>
    </row>
    <row r="27" spans="2:18" s="2374" customFormat="1" ht="15.75" thickBot="1" x14ac:dyDescent="0.3"/>
    <row r="28" spans="2:18" ht="15.75" thickBot="1" x14ac:dyDescent="0.3">
      <c r="B28" s="2408" t="s">
        <v>710</v>
      </c>
      <c r="C28" s="2409"/>
      <c r="D28" s="2409"/>
      <c r="E28" s="2410" t="str">
        <f>'Grantee Project Data'!$C$7</f>
        <v>[Name of Applicant]</v>
      </c>
      <c r="F28" s="2411"/>
      <c r="G28" s="2411"/>
      <c r="H28" s="2411"/>
      <c r="I28" s="2411"/>
      <c r="J28" s="2412"/>
      <c r="K28" s="2336"/>
    </row>
    <row r="29" spans="2:18" ht="15.75" thickBot="1" x14ac:dyDescent="0.3">
      <c r="B29" s="2413" t="s">
        <v>747</v>
      </c>
      <c r="C29" s="2414"/>
      <c r="D29" s="2415"/>
      <c r="E29" s="2410" t="str">
        <f>'Grantee Project Data'!$C$30</f>
        <v>[Title or Name of Project]</v>
      </c>
      <c r="F29" s="2411"/>
      <c r="G29" s="2411"/>
      <c r="H29" s="2411"/>
      <c r="I29" s="2411"/>
      <c r="J29" s="2412"/>
      <c r="K29" s="2336"/>
    </row>
    <row r="30" spans="2:18" x14ac:dyDescent="0.25">
      <c r="B30" s="2374"/>
      <c r="C30" s="2374"/>
      <c r="D30" s="2374"/>
      <c r="E30" s="2374"/>
      <c r="F30" s="2374"/>
      <c r="G30" s="2374"/>
      <c r="H30" s="2374"/>
      <c r="I30" s="2374"/>
      <c r="J30" s="2374"/>
      <c r="K30" s="2336"/>
    </row>
    <row r="31" spans="2:18" s="2374" customFormat="1" x14ac:dyDescent="0.25">
      <c r="B31" s="2378"/>
      <c r="C31" s="2378"/>
      <c r="D31" s="2378"/>
      <c r="E31" s="2378"/>
      <c r="F31" s="2378"/>
      <c r="G31" s="2378"/>
      <c r="H31" s="2378"/>
      <c r="I31" s="2378"/>
      <c r="J31" s="2378"/>
    </row>
    <row r="32" spans="2:18" s="2417" customFormat="1" ht="45" x14ac:dyDescent="0.25">
      <c r="B32" s="2416" t="s">
        <v>738</v>
      </c>
      <c r="C32" s="2416" t="s">
        <v>739</v>
      </c>
      <c r="D32" s="2416" t="s">
        <v>1846</v>
      </c>
      <c r="E32" s="2416" t="s">
        <v>1851</v>
      </c>
      <c r="F32" s="2416" t="s">
        <v>792</v>
      </c>
      <c r="G32" s="2416" t="s">
        <v>793</v>
      </c>
      <c r="H32" s="2416" t="s">
        <v>1845</v>
      </c>
      <c r="I32" s="2416" t="s">
        <v>794</v>
      </c>
      <c r="J32" s="2416" t="s">
        <v>795</v>
      </c>
      <c r="K32" s="2416" t="s">
        <v>796</v>
      </c>
      <c r="L32" s="2416" t="s">
        <v>797</v>
      </c>
      <c r="M32" s="2416" t="s">
        <v>1831</v>
      </c>
      <c r="N32" s="2416" t="s">
        <v>798</v>
      </c>
      <c r="O32" s="2416" t="s">
        <v>799</v>
      </c>
      <c r="P32" s="2416" t="s">
        <v>800</v>
      </c>
      <c r="Q32" s="2416" t="s">
        <v>801</v>
      </c>
      <c r="R32" s="2416" t="s">
        <v>617</v>
      </c>
    </row>
    <row r="33" spans="2:18" s="2426" customFormat="1" ht="30" x14ac:dyDescent="0.25">
      <c r="B33" s="2418" t="s">
        <v>802</v>
      </c>
      <c r="C33" s="2419" t="s">
        <v>803</v>
      </c>
      <c r="D33" s="2420" t="s">
        <v>808</v>
      </c>
      <c r="E33" s="2421" t="s">
        <v>1246</v>
      </c>
      <c r="F33" s="2421" t="s">
        <v>1059</v>
      </c>
      <c r="G33" s="2420" t="s">
        <v>806</v>
      </c>
      <c r="H33" s="2420" t="s">
        <v>576</v>
      </c>
      <c r="I33" s="2422" t="s">
        <v>807</v>
      </c>
      <c r="J33" s="2423" t="s">
        <v>809</v>
      </c>
      <c r="K33" s="2423" t="s">
        <v>576</v>
      </c>
      <c r="L33" s="2862" t="s">
        <v>576</v>
      </c>
      <c r="M33" s="2423" t="s">
        <v>1828</v>
      </c>
      <c r="N33" s="2423" t="s">
        <v>810</v>
      </c>
      <c r="O33" s="2424">
        <v>45748</v>
      </c>
      <c r="P33" s="2424">
        <v>47573</v>
      </c>
      <c r="Q33" s="2424" t="s">
        <v>811</v>
      </c>
      <c r="R33" s="2425" t="s">
        <v>812</v>
      </c>
    </row>
    <row r="34" spans="2:18" s="2429" customFormat="1" ht="30" x14ac:dyDescent="0.25">
      <c r="B34" s="2427">
        <v>1</v>
      </c>
      <c r="C34" s="2437" t="s">
        <v>813</v>
      </c>
      <c r="D34" s="1359" t="s">
        <v>818</v>
      </c>
      <c r="E34" s="1363" t="s">
        <v>814</v>
      </c>
      <c r="F34" s="1363" t="s">
        <v>815</v>
      </c>
      <c r="G34" s="1359" t="s">
        <v>816</v>
      </c>
      <c r="H34" s="1359" t="s">
        <v>1848</v>
      </c>
      <c r="I34" s="1360" t="s">
        <v>817</v>
      </c>
      <c r="J34" s="1004" t="s">
        <v>819</v>
      </c>
      <c r="K34" s="1004" t="s">
        <v>820</v>
      </c>
      <c r="L34" s="2863" t="s">
        <v>821</v>
      </c>
      <c r="M34" s="1004" t="s">
        <v>1817</v>
      </c>
      <c r="N34" s="1004" t="s">
        <v>822</v>
      </c>
      <c r="O34" s="1365" t="s">
        <v>621</v>
      </c>
      <c r="P34" s="1365" t="s">
        <v>621</v>
      </c>
      <c r="Q34" s="1365" t="s">
        <v>823</v>
      </c>
      <c r="R34" s="1365" t="s">
        <v>812</v>
      </c>
    </row>
    <row r="35" spans="2:18" s="2429" customFormat="1" ht="30" x14ac:dyDescent="0.25">
      <c r="B35" s="2430">
        <v>2</v>
      </c>
      <c r="C35" s="2438" t="s">
        <v>813</v>
      </c>
      <c r="D35" s="1357" t="s">
        <v>818</v>
      </c>
      <c r="E35" s="1364" t="s">
        <v>814</v>
      </c>
      <c r="F35" s="1364" t="s">
        <v>815</v>
      </c>
      <c r="G35" s="1357" t="s">
        <v>816</v>
      </c>
      <c r="H35" s="1357" t="s">
        <v>1848</v>
      </c>
      <c r="I35" s="1358" t="s">
        <v>817</v>
      </c>
      <c r="J35" s="996" t="s">
        <v>819</v>
      </c>
      <c r="K35" s="996" t="s">
        <v>820</v>
      </c>
      <c r="L35" s="2864" t="s">
        <v>821</v>
      </c>
      <c r="M35" s="1004" t="s">
        <v>1817</v>
      </c>
      <c r="N35" s="996" t="s">
        <v>822</v>
      </c>
      <c r="O35" s="1366" t="s">
        <v>621</v>
      </c>
      <c r="P35" s="1366" t="s">
        <v>621</v>
      </c>
      <c r="Q35" s="1366" t="s">
        <v>823</v>
      </c>
      <c r="R35" s="1366" t="s">
        <v>812</v>
      </c>
    </row>
    <row r="36" spans="2:18" s="2429" customFormat="1" ht="30" x14ac:dyDescent="0.25">
      <c r="B36" s="2430">
        <v>3</v>
      </c>
      <c r="C36" s="2438" t="s">
        <v>813</v>
      </c>
      <c r="D36" s="1357" t="s">
        <v>818</v>
      </c>
      <c r="E36" s="1364" t="s">
        <v>814</v>
      </c>
      <c r="F36" s="1364" t="s">
        <v>815</v>
      </c>
      <c r="G36" s="1357" t="s">
        <v>816</v>
      </c>
      <c r="H36" s="1357" t="s">
        <v>1848</v>
      </c>
      <c r="I36" s="1358" t="s">
        <v>817</v>
      </c>
      <c r="J36" s="996" t="s">
        <v>819</v>
      </c>
      <c r="K36" s="996" t="s">
        <v>820</v>
      </c>
      <c r="L36" s="2864" t="s">
        <v>821</v>
      </c>
      <c r="M36" s="1004" t="s">
        <v>1817</v>
      </c>
      <c r="N36" s="996" t="s">
        <v>822</v>
      </c>
      <c r="O36" s="1366" t="s">
        <v>621</v>
      </c>
      <c r="P36" s="1366" t="s">
        <v>621</v>
      </c>
      <c r="Q36" s="1366" t="s">
        <v>823</v>
      </c>
      <c r="R36" s="1366" t="s">
        <v>812</v>
      </c>
    </row>
    <row r="37" spans="2:18" s="2429" customFormat="1" ht="30" x14ac:dyDescent="0.25">
      <c r="B37" s="2430">
        <v>4</v>
      </c>
      <c r="C37" s="2438" t="s">
        <v>813</v>
      </c>
      <c r="D37" s="1357" t="s">
        <v>818</v>
      </c>
      <c r="E37" s="1364" t="s">
        <v>814</v>
      </c>
      <c r="F37" s="1364" t="s">
        <v>815</v>
      </c>
      <c r="G37" s="1357" t="s">
        <v>816</v>
      </c>
      <c r="H37" s="1357" t="s">
        <v>1848</v>
      </c>
      <c r="I37" s="1358" t="s">
        <v>817</v>
      </c>
      <c r="J37" s="996" t="s">
        <v>819</v>
      </c>
      <c r="K37" s="996" t="s">
        <v>820</v>
      </c>
      <c r="L37" s="2864" t="s">
        <v>821</v>
      </c>
      <c r="M37" s="1004" t="s">
        <v>1817</v>
      </c>
      <c r="N37" s="996" t="s">
        <v>822</v>
      </c>
      <c r="O37" s="1366" t="s">
        <v>621</v>
      </c>
      <c r="P37" s="1366" t="s">
        <v>621</v>
      </c>
      <c r="Q37" s="1366" t="s">
        <v>823</v>
      </c>
      <c r="R37" s="1366" t="s">
        <v>812</v>
      </c>
    </row>
    <row r="38" spans="2:18" s="2429" customFormat="1" ht="30" x14ac:dyDescent="0.25">
      <c r="B38" s="2430">
        <v>5</v>
      </c>
      <c r="C38" s="2438" t="s">
        <v>813</v>
      </c>
      <c r="D38" s="1357" t="s">
        <v>818</v>
      </c>
      <c r="E38" s="1364" t="s">
        <v>814</v>
      </c>
      <c r="F38" s="1364" t="s">
        <v>815</v>
      </c>
      <c r="G38" s="1357" t="s">
        <v>816</v>
      </c>
      <c r="H38" s="1357" t="s">
        <v>1848</v>
      </c>
      <c r="I38" s="1358" t="s">
        <v>817</v>
      </c>
      <c r="J38" s="996" t="s">
        <v>819</v>
      </c>
      <c r="K38" s="996" t="s">
        <v>820</v>
      </c>
      <c r="L38" s="2864" t="s">
        <v>821</v>
      </c>
      <c r="M38" s="1004" t="s">
        <v>1817</v>
      </c>
      <c r="N38" s="996" t="s">
        <v>822</v>
      </c>
      <c r="O38" s="1366" t="s">
        <v>621</v>
      </c>
      <c r="P38" s="1366" t="s">
        <v>621</v>
      </c>
      <c r="Q38" s="1366" t="s">
        <v>823</v>
      </c>
      <c r="R38" s="1366" t="s">
        <v>812</v>
      </c>
    </row>
    <row r="39" spans="2:18" s="2429" customFormat="1" ht="30" x14ac:dyDescent="0.25">
      <c r="B39" s="2430">
        <v>6</v>
      </c>
      <c r="C39" s="2438" t="s">
        <v>813</v>
      </c>
      <c r="D39" s="1357" t="s">
        <v>818</v>
      </c>
      <c r="E39" s="1364" t="s">
        <v>814</v>
      </c>
      <c r="F39" s="1364" t="s">
        <v>815</v>
      </c>
      <c r="G39" s="1357" t="s">
        <v>816</v>
      </c>
      <c r="H39" s="1357" t="s">
        <v>1848</v>
      </c>
      <c r="I39" s="1358" t="s">
        <v>817</v>
      </c>
      <c r="J39" s="996" t="s">
        <v>819</v>
      </c>
      <c r="K39" s="996" t="s">
        <v>820</v>
      </c>
      <c r="L39" s="2864" t="s">
        <v>821</v>
      </c>
      <c r="M39" s="1004" t="s">
        <v>1817</v>
      </c>
      <c r="N39" s="996" t="s">
        <v>822</v>
      </c>
      <c r="O39" s="1366" t="s">
        <v>621</v>
      </c>
      <c r="P39" s="1366" t="s">
        <v>621</v>
      </c>
      <c r="Q39" s="1366" t="s">
        <v>823</v>
      </c>
      <c r="R39" s="1366" t="s">
        <v>812</v>
      </c>
    </row>
    <row r="40" spans="2:18" s="2429" customFormat="1" ht="30" x14ac:dyDescent="0.25">
      <c r="B40" s="2430">
        <v>7</v>
      </c>
      <c r="C40" s="2438" t="s">
        <v>813</v>
      </c>
      <c r="D40" s="1357" t="s">
        <v>818</v>
      </c>
      <c r="E40" s="1364" t="s">
        <v>814</v>
      </c>
      <c r="F40" s="1364" t="s">
        <v>815</v>
      </c>
      <c r="G40" s="1357" t="s">
        <v>816</v>
      </c>
      <c r="H40" s="1357" t="s">
        <v>1848</v>
      </c>
      <c r="I40" s="1358" t="s">
        <v>817</v>
      </c>
      <c r="J40" s="996" t="s">
        <v>819</v>
      </c>
      <c r="K40" s="996" t="s">
        <v>820</v>
      </c>
      <c r="L40" s="2864" t="s">
        <v>821</v>
      </c>
      <c r="M40" s="1004" t="s">
        <v>1817</v>
      </c>
      <c r="N40" s="996" t="s">
        <v>822</v>
      </c>
      <c r="O40" s="1366" t="s">
        <v>621</v>
      </c>
      <c r="P40" s="1366" t="s">
        <v>621</v>
      </c>
      <c r="Q40" s="1366" t="s">
        <v>823</v>
      </c>
      <c r="R40" s="1366" t="s">
        <v>812</v>
      </c>
    </row>
    <row r="41" spans="2:18" s="2429" customFormat="1" ht="30" x14ac:dyDescent="0.25">
      <c r="B41" s="2430">
        <v>8</v>
      </c>
      <c r="C41" s="2438" t="s">
        <v>813</v>
      </c>
      <c r="D41" s="1357" t="s">
        <v>818</v>
      </c>
      <c r="E41" s="1364" t="s">
        <v>814</v>
      </c>
      <c r="F41" s="1364" t="s">
        <v>815</v>
      </c>
      <c r="G41" s="1357" t="s">
        <v>816</v>
      </c>
      <c r="H41" s="1357" t="s">
        <v>1848</v>
      </c>
      <c r="I41" s="1358" t="s">
        <v>817</v>
      </c>
      <c r="J41" s="996" t="s">
        <v>819</v>
      </c>
      <c r="K41" s="996" t="s">
        <v>820</v>
      </c>
      <c r="L41" s="2864" t="s">
        <v>821</v>
      </c>
      <c r="M41" s="1004" t="s">
        <v>1817</v>
      </c>
      <c r="N41" s="996" t="s">
        <v>822</v>
      </c>
      <c r="O41" s="1366" t="s">
        <v>621</v>
      </c>
      <c r="P41" s="1366" t="s">
        <v>621</v>
      </c>
      <c r="Q41" s="1366" t="s">
        <v>823</v>
      </c>
      <c r="R41" s="1366" t="s">
        <v>812</v>
      </c>
    </row>
    <row r="42" spans="2:18" s="2429" customFormat="1" ht="30" x14ac:dyDescent="0.25">
      <c r="B42" s="2430">
        <v>9</v>
      </c>
      <c r="C42" s="2438" t="s">
        <v>813</v>
      </c>
      <c r="D42" s="1357" t="s">
        <v>818</v>
      </c>
      <c r="E42" s="1364" t="s">
        <v>814</v>
      </c>
      <c r="F42" s="1364" t="s">
        <v>815</v>
      </c>
      <c r="G42" s="1357" t="s">
        <v>816</v>
      </c>
      <c r="H42" s="1357" t="s">
        <v>1848</v>
      </c>
      <c r="I42" s="1358" t="s">
        <v>817</v>
      </c>
      <c r="J42" s="996" t="s">
        <v>819</v>
      </c>
      <c r="K42" s="996" t="s">
        <v>820</v>
      </c>
      <c r="L42" s="2864" t="s">
        <v>821</v>
      </c>
      <c r="M42" s="1004" t="s">
        <v>1817</v>
      </c>
      <c r="N42" s="996" t="s">
        <v>822</v>
      </c>
      <c r="O42" s="1366" t="s">
        <v>621</v>
      </c>
      <c r="P42" s="1366" t="s">
        <v>621</v>
      </c>
      <c r="Q42" s="1366" t="s">
        <v>823</v>
      </c>
      <c r="R42" s="1366" t="s">
        <v>812</v>
      </c>
    </row>
    <row r="43" spans="2:18" s="2429" customFormat="1" ht="30" x14ac:dyDescent="0.25">
      <c r="B43" s="2430">
        <v>10</v>
      </c>
      <c r="C43" s="2438" t="s">
        <v>813</v>
      </c>
      <c r="D43" s="1357" t="s">
        <v>818</v>
      </c>
      <c r="E43" s="1364" t="s">
        <v>814</v>
      </c>
      <c r="F43" s="1364" t="s">
        <v>815</v>
      </c>
      <c r="G43" s="1357" t="s">
        <v>816</v>
      </c>
      <c r="H43" s="1357" t="s">
        <v>1848</v>
      </c>
      <c r="I43" s="1358" t="s">
        <v>817</v>
      </c>
      <c r="J43" s="996" t="s">
        <v>819</v>
      </c>
      <c r="K43" s="996" t="s">
        <v>820</v>
      </c>
      <c r="L43" s="2864" t="s">
        <v>821</v>
      </c>
      <c r="M43" s="1004" t="s">
        <v>1817</v>
      </c>
      <c r="N43" s="996" t="s">
        <v>822</v>
      </c>
      <c r="O43" s="1366" t="s">
        <v>621</v>
      </c>
      <c r="P43" s="1366" t="s">
        <v>621</v>
      </c>
      <c r="Q43" s="1366" t="s">
        <v>823</v>
      </c>
      <c r="R43" s="1366" t="s">
        <v>812</v>
      </c>
    </row>
    <row r="44" spans="2:18" s="2429" customFormat="1" ht="30" hidden="1" x14ac:dyDescent="0.25">
      <c r="B44" s="2430">
        <v>11</v>
      </c>
      <c r="C44" s="2431" t="s">
        <v>813</v>
      </c>
      <c r="D44" s="2432" t="s">
        <v>818</v>
      </c>
      <c r="E44" s="2433" t="s">
        <v>814</v>
      </c>
      <c r="F44" s="2433" t="s">
        <v>815</v>
      </c>
      <c r="G44" s="2432" t="s">
        <v>816</v>
      </c>
      <c r="H44" s="2432" t="s">
        <v>1848</v>
      </c>
      <c r="I44" s="2434" t="s">
        <v>817</v>
      </c>
      <c r="J44" s="2435" t="s">
        <v>819</v>
      </c>
      <c r="K44" s="2435" t="s">
        <v>820</v>
      </c>
      <c r="L44" s="2435" t="s">
        <v>821</v>
      </c>
      <c r="M44" s="2428" t="s">
        <v>1817</v>
      </c>
      <c r="N44" s="2435" t="s">
        <v>822</v>
      </c>
      <c r="O44" s="2436" t="s">
        <v>621</v>
      </c>
      <c r="P44" s="2436" t="s">
        <v>621</v>
      </c>
      <c r="Q44" s="2436" t="s">
        <v>823</v>
      </c>
      <c r="R44" s="2436" t="s">
        <v>812</v>
      </c>
    </row>
    <row r="45" spans="2:18" s="2429" customFormat="1" ht="30" hidden="1" x14ac:dyDescent="0.25">
      <c r="B45" s="2430">
        <v>12</v>
      </c>
      <c r="C45" s="2431" t="s">
        <v>813</v>
      </c>
      <c r="D45" s="2432" t="s">
        <v>818</v>
      </c>
      <c r="E45" s="2433" t="s">
        <v>814</v>
      </c>
      <c r="F45" s="2433" t="s">
        <v>815</v>
      </c>
      <c r="G45" s="2432" t="s">
        <v>816</v>
      </c>
      <c r="H45" s="2432" t="s">
        <v>1848</v>
      </c>
      <c r="I45" s="2434" t="s">
        <v>817</v>
      </c>
      <c r="J45" s="2435" t="s">
        <v>819</v>
      </c>
      <c r="K45" s="2435" t="s">
        <v>820</v>
      </c>
      <c r="L45" s="2435" t="s">
        <v>821</v>
      </c>
      <c r="M45" s="2428" t="s">
        <v>1817</v>
      </c>
      <c r="N45" s="2435" t="s">
        <v>822</v>
      </c>
      <c r="O45" s="2436" t="s">
        <v>621</v>
      </c>
      <c r="P45" s="2436" t="s">
        <v>621</v>
      </c>
      <c r="Q45" s="2436" t="s">
        <v>823</v>
      </c>
      <c r="R45" s="2436" t="s">
        <v>812</v>
      </c>
    </row>
    <row r="46" spans="2:18" s="2429" customFormat="1" ht="30" hidden="1" x14ac:dyDescent="0.25">
      <c r="B46" s="2430">
        <v>13</v>
      </c>
      <c r="C46" s="2431" t="s">
        <v>813</v>
      </c>
      <c r="D46" s="2432" t="s">
        <v>818</v>
      </c>
      <c r="E46" s="2433" t="s">
        <v>814</v>
      </c>
      <c r="F46" s="2433" t="s">
        <v>815</v>
      </c>
      <c r="G46" s="2432" t="s">
        <v>816</v>
      </c>
      <c r="H46" s="2432" t="s">
        <v>1848</v>
      </c>
      <c r="I46" s="2434" t="s">
        <v>817</v>
      </c>
      <c r="J46" s="2435" t="s">
        <v>819</v>
      </c>
      <c r="K46" s="2435" t="s">
        <v>820</v>
      </c>
      <c r="L46" s="2435" t="s">
        <v>821</v>
      </c>
      <c r="M46" s="2428" t="s">
        <v>1817</v>
      </c>
      <c r="N46" s="2435" t="s">
        <v>822</v>
      </c>
      <c r="O46" s="2436" t="s">
        <v>621</v>
      </c>
      <c r="P46" s="2436" t="s">
        <v>621</v>
      </c>
      <c r="Q46" s="2436" t="s">
        <v>823</v>
      </c>
      <c r="R46" s="2436" t="s">
        <v>812</v>
      </c>
    </row>
    <row r="47" spans="2:18" s="2429" customFormat="1" ht="30" hidden="1" x14ac:dyDescent="0.25">
      <c r="B47" s="2430">
        <v>14</v>
      </c>
      <c r="C47" s="2431" t="s">
        <v>813</v>
      </c>
      <c r="D47" s="2432" t="s">
        <v>818</v>
      </c>
      <c r="E47" s="2433" t="s">
        <v>814</v>
      </c>
      <c r="F47" s="2433" t="s">
        <v>815</v>
      </c>
      <c r="G47" s="2432" t="s">
        <v>816</v>
      </c>
      <c r="H47" s="2432" t="s">
        <v>1848</v>
      </c>
      <c r="I47" s="2434" t="s">
        <v>817</v>
      </c>
      <c r="J47" s="2435" t="s">
        <v>819</v>
      </c>
      <c r="K47" s="2435" t="s">
        <v>820</v>
      </c>
      <c r="L47" s="2435" t="s">
        <v>821</v>
      </c>
      <c r="M47" s="2428" t="s">
        <v>1817</v>
      </c>
      <c r="N47" s="2435" t="s">
        <v>822</v>
      </c>
      <c r="O47" s="2436" t="s">
        <v>621</v>
      </c>
      <c r="P47" s="2436" t="s">
        <v>621</v>
      </c>
      <c r="Q47" s="2436" t="s">
        <v>823</v>
      </c>
      <c r="R47" s="2436" t="s">
        <v>812</v>
      </c>
    </row>
    <row r="48" spans="2:18" s="2429" customFormat="1" ht="30" hidden="1" x14ac:dyDescent="0.25">
      <c r="B48" s="2430">
        <v>15</v>
      </c>
      <c r="C48" s="2431" t="s">
        <v>813</v>
      </c>
      <c r="D48" s="2432" t="s">
        <v>818</v>
      </c>
      <c r="E48" s="2433" t="s">
        <v>814</v>
      </c>
      <c r="F48" s="2433" t="s">
        <v>815</v>
      </c>
      <c r="G48" s="2432" t="s">
        <v>816</v>
      </c>
      <c r="H48" s="2432" t="s">
        <v>1848</v>
      </c>
      <c r="I48" s="2434" t="s">
        <v>817</v>
      </c>
      <c r="J48" s="2435" t="s">
        <v>819</v>
      </c>
      <c r="K48" s="2435" t="s">
        <v>820</v>
      </c>
      <c r="L48" s="2435" t="s">
        <v>821</v>
      </c>
      <c r="M48" s="2428" t="s">
        <v>1817</v>
      </c>
      <c r="N48" s="2435" t="s">
        <v>822</v>
      </c>
      <c r="O48" s="2436" t="s">
        <v>621</v>
      </c>
      <c r="P48" s="2436" t="s">
        <v>621</v>
      </c>
      <c r="Q48" s="2436" t="s">
        <v>823</v>
      </c>
      <c r="R48" s="2436" t="s">
        <v>812</v>
      </c>
    </row>
    <row r="49" spans="2:18" s="2429" customFormat="1" ht="30" hidden="1" x14ac:dyDescent="0.25">
      <c r="B49" s="2430">
        <v>16</v>
      </c>
      <c r="C49" s="2431" t="s">
        <v>813</v>
      </c>
      <c r="D49" s="2432" t="s">
        <v>818</v>
      </c>
      <c r="E49" s="2433" t="s">
        <v>814</v>
      </c>
      <c r="F49" s="2433" t="s">
        <v>815</v>
      </c>
      <c r="G49" s="2432" t="s">
        <v>816</v>
      </c>
      <c r="H49" s="2432" t="s">
        <v>1848</v>
      </c>
      <c r="I49" s="2434" t="s">
        <v>817</v>
      </c>
      <c r="J49" s="2435" t="s">
        <v>819</v>
      </c>
      <c r="K49" s="2435" t="s">
        <v>820</v>
      </c>
      <c r="L49" s="2435" t="s">
        <v>821</v>
      </c>
      <c r="M49" s="2428" t="s">
        <v>1817</v>
      </c>
      <c r="N49" s="2435" t="s">
        <v>822</v>
      </c>
      <c r="O49" s="2436" t="s">
        <v>621</v>
      </c>
      <c r="P49" s="2436" t="s">
        <v>621</v>
      </c>
      <c r="Q49" s="2436" t="s">
        <v>823</v>
      </c>
      <c r="R49" s="2436" t="s">
        <v>812</v>
      </c>
    </row>
    <row r="50" spans="2:18" s="2429" customFormat="1" ht="30" hidden="1" x14ac:dyDescent="0.25">
      <c r="B50" s="2430">
        <v>17</v>
      </c>
      <c r="C50" s="2431" t="s">
        <v>813</v>
      </c>
      <c r="D50" s="2432" t="s">
        <v>818</v>
      </c>
      <c r="E50" s="2433" t="s">
        <v>814</v>
      </c>
      <c r="F50" s="2433" t="s">
        <v>815</v>
      </c>
      <c r="G50" s="2432" t="s">
        <v>816</v>
      </c>
      <c r="H50" s="2432" t="s">
        <v>1848</v>
      </c>
      <c r="I50" s="2434" t="s">
        <v>817</v>
      </c>
      <c r="J50" s="2435" t="s">
        <v>819</v>
      </c>
      <c r="K50" s="2435" t="s">
        <v>820</v>
      </c>
      <c r="L50" s="2435" t="s">
        <v>821</v>
      </c>
      <c r="M50" s="2428" t="s">
        <v>1817</v>
      </c>
      <c r="N50" s="2435" t="s">
        <v>822</v>
      </c>
      <c r="O50" s="2436" t="s">
        <v>621</v>
      </c>
      <c r="P50" s="2436" t="s">
        <v>621</v>
      </c>
      <c r="Q50" s="2436" t="s">
        <v>823</v>
      </c>
      <c r="R50" s="2436" t="s">
        <v>812</v>
      </c>
    </row>
    <row r="51" spans="2:18" s="2429" customFormat="1" ht="30" hidden="1" x14ac:dyDescent="0.25">
      <c r="B51" s="2430">
        <v>18</v>
      </c>
      <c r="C51" s="2431" t="s">
        <v>813</v>
      </c>
      <c r="D51" s="2432" t="s">
        <v>818</v>
      </c>
      <c r="E51" s="2433" t="s">
        <v>814</v>
      </c>
      <c r="F51" s="2433" t="s">
        <v>815</v>
      </c>
      <c r="G51" s="2432" t="s">
        <v>816</v>
      </c>
      <c r="H51" s="2432" t="s">
        <v>1848</v>
      </c>
      <c r="I51" s="2434" t="s">
        <v>817</v>
      </c>
      <c r="J51" s="2435" t="s">
        <v>819</v>
      </c>
      <c r="K51" s="2435" t="s">
        <v>820</v>
      </c>
      <c r="L51" s="2435" t="s">
        <v>821</v>
      </c>
      <c r="M51" s="2428" t="s">
        <v>1817</v>
      </c>
      <c r="N51" s="2435" t="s">
        <v>822</v>
      </c>
      <c r="O51" s="2436" t="s">
        <v>621</v>
      </c>
      <c r="P51" s="2436" t="s">
        <v>621</v>
      </c>
      <c r="Q51" s="2436" t="s">
        <v>823</v>
      </c>
      <c r="R51" s="2436" t="s">
        <v>812</v>
      </c>
    </row>
    <row r="52" spans="2:18" s="2429" customFormat="1" ht="30" hidden="1" x14ac:dyDescent="0.25">
      <c r="B52" s="2430">
        <v>19</v>
      </c>
      <c r="C52" s="2431" t="s">
        <v>813</v>
      </c>
      <c r="D52" s="2432" t="s">
        <v>818</v>
      </c>
      <c r="E52" s="2433" t="s">
        <v>814</v>
      </c>
      <c r="F52" s="2433" t="s">
        <v>815</v>
      </c>
      <c r="G52" s="2432" t="s">
        <v>816</v>
      </c>
      <c r="H52" s="2432" t="s">
        <v>1848</v>
      </c>
      <c r="I52" s="2434" t="s">
        <v>817</v>
      </c>
      <c r="J52" s="2435" t="s">
        <v>819</v>
      </c>
      <c r="K52" s="2435" t="s">
        <v>820</v>
      </c>
      <c r="L52" s="2435" t="s">
        <v>821</v>
      </c>
      <c r="M52" s="2428" t="s">
        <v>1817</v>
      </c>
      <c r="N52" s="2435" t="s">
        <v>822</v>
      </c>
      <c r="O52" s="2436" t="s">
        <v>621</v>
      </c>
      <c r="P52" s="2436" t="s">
        <v>621</v>
      </c>
      <c r="Q52" s="2436" t="s">
        <v>823</v>
      </c>
      <c r="R52" s="2436" t="s">
        <v>812</v>
      </c>
    </row>
    <row r="53" spans="2:18" s="2429" customFormat="1" ht="30" hidden="1" x14ac:dyDescent="0.25">
      <c r="B53" s="2430">
        <v>20</v>
      </c>
      <c r="C53" s="2431" t="s">
        <v>813</v>
      </c>
      <c r="D53" s="2432" t="s">
        <v>818</v>
      </c>
      <c r="E53" s="2433" t="s">
        <v>814</v>
      </c>
      <c r="F53" s="2433" t="s">
        <v>815</v>
      </c>
      <c r="G53" s="2432" t="s">
        <v>816</v>
      </c>
      <c r="H53" s="2432" t="s">
        <v>1848</v>
      </c>
      <c r="I53" s="2434" t="s">
        <v>817</v>
      </c>
      <c r="J53" s="2435" t="s">
        <v>819</v>
      </c>
      <c r="K53" s="2435" t="s">
        <v>820</v>
      </c>
      <c r="L53" s="2435" t="s">
        <v>821</v>
      </c>
      <c r="M53" s="2428" t="s">
        <v>1817</v>
      </c>
      <c r="N53" s="2435" t="s">
        <v>822</v>
      </c>
      <c r="O53" s="2436" t="s">
        <v>621</v>
      </c>
      <c r="P53" s="2436" t="s">
        <v>621</v>
      </c>
      <c r="Q53" s="2436" t="s">
        <v>823</v>
      </c>
      <c r="R53" s="2436" t="s">
        <v>812</v>
      </c>
    </row>
    <row r="54" spans="2:18" ht="19.5" customHeight="1" x14ac:dyDescent="0.25"/>
  </sheetData>
  <sheetProtection algorithmName="SHA-512" hashValue="R2LYTP7mik+swvloEf6wcFsCwYApE5Dx9algvUZqDzfRJhlNfOPj5zyH3PJTkRVrSqYY00Vsx/ma18Dkkc18jA==" saltValue="nxgcCiG4YZkGMnSmV89U2Q==" spinCount="100000" sheet="1" objects="1" scenarios="1" formatCells="0" formatColumns="0" formatRows="0" selectLockedCells="1"/>
  <mergeCells count="26">
    <mergeCell ref="B5:J5"/>
    <mergeCell ref="B9:J9"/>
    <mergeCell ref="B3:J3"/>
    <mergeCell ref="B29:D29"/>
    <mergeCell ref="B28:D28"/>
    <mergeCell ref="E28:J28"/>
    <mergeCell ref="E29:J29"/>
    <mergeCell ref="B4:J4"/>
    <mergeCell ref="B7:J7"/>
    <mergeCell ref="B8:J8"/>
    <mergeCell ref="B10:J10"/>
    <mergeCell ref="B11:J11"/>
    <mergeCell ref="B25:J25"/>
    <mergeCell ref="B17:J17"/>
    <mergeCell ref="B13:J13"/>
    <mergeCell ref="B22:J22"/>
    <mergeCell ref="B23:J23"/>
    <mergeCell ref="B24:J24"/>
    <mergeCell ref="B15:J15"/>
    <mergeCell ref="B12:J12"/>
    <mergeCell ref="B14:J14"/>
    <mergeCell ref="B18:J18"/>
    <mergeCell ref="B19:J19"/>
    <mergeCell ref="B20:J20"/>
    <mergeCell ref="B21:J21"/>
    <mergeCell ref="B16:J16"/>
  </mergeCells>
  <dataValidations count="1">
    <dataValidation type="list" allowBlank="1" showInputMessage="1" showErrorMessage="1" sqref="E33:E53" xr:uid="{DC449832-0794-4126-8758-61B2D3ACD04F}">
      <formula1>HUC_ddown</formula1>
    </dataValidation>
  </dataValidations>
  <pageMargins left="0.7" right="0.7" top="0.75" bottom="0.75" header="0.3" footer="0.3"/>
  <pageSetup scale="26"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CCF6FB0D-1D59-4567-B9D0-FBC8FB00B7C8}">
          <x14:formula1>
            <xm:f>Look_Up!$K$2:$K$4</xm:f>
          </x14:formula1>
          <xm:sqref>N33:N53</xm:sqref>
        </x14:dataValidation>
        <x14:dataValidation type="list" allowBlank="1" showInputMessage="1" showErrorMessage="1" xr:uid="{4459E59F-18B0-4175-8D43-E81E454A62E2}">
          <x14:formula1>
            <xm:f>Look_Up!$G$2:$G$12</xm:f>
          </x14:formula1>
          <xm:sqref>G33:G53</xm:sqref>
        </x14:dataValidation>
        <x14:dataValidation type="list" allowBlank="1" showInputMessage="1" showErrorMessage="1" xr:uid="{F19EF5A0-28B6-4641-A73E-6111D3082A96}">
          <x14:formula1>
            <xm:f>Look_Up!$C$1:$C$3</xm:f>
          </x14:formula1>
          <xm:sqref>F33:F53</xm:sqref>
        </x14:dataValidation>
        <x14:dataValidation type="list" allowBlank="1" showInputMessage="1" showErrorMessage="1" xr:uid="{15D2BD13-3664-413A-8127-A06C3EAE3797}">
          <x14:formula1>
            <xm:f>Look_Up!$AF$2:$AF$3</xm:f>
          </x14:formula1>
          <xm:sqref>M33:M53</xm:sqref>
        </x14:dataValidation>
        <x14:dataValidation type="list" allowBlank="1" showInputMessage="1" showErrorMessage="1" xr:uid="{BEECCE5C-715E-483D-ABC2-F8D07D18CBCB}">
          <x14:formula1>
            <xm:f>Look_Up!$L$2:$L$4</xm:f>
          </x14:formula1>
          <xm:sqref>Q33:Q53</xm:sqref>
        </x14:dataValidation>
        <x14:dataValidation type="list" allowBlank="1" showInputMessage="1" showErrorMessage="1" xr:uid="{F6362CF4-5BA1-4EC1-9887-DD9AD65754B6}">
          <x14:formula1>
            <xm:f>Look_Up!$J$2:$J$6</xm:f>
          </x14:formula1>
          <xm:sqref>J33:J53</xm:sqref>
        </x14:dataValidation>
        <x14:dataValidation type="list" allowBlank="1" showInputMessage="1" showErrorMessage="1" xr:uid="{DC189E0A-3417-4657-A007-22A7B61C59BE}">
          <x14:formula1>
            <xm:f>Look_Up!$H$2:$H$248</xm:f>
          </x14:formula1>
          <xm:sqref>I33:I53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AD6CF-5A26-4C39-AF4A-DEAF1973CD21}">
  <sheetPr>
    <pageSetUpPr fitToPage="1"/>
  </sheetPr>
  <dimension ref="A1:AT174"/>
  <sheetViews>
    <sheetView topLeftCell="C6" zoomScale="95" zoomScaleNormal="95" workbookViewId="0">
      <selection activeCell="P28" sqref="P28:U28"/>
    </sheetView>
  </sheetViews>
  <sheetFormatPr defaultRowHeight="15" x14ac:dyDescent="0.25"/>
  <cols>
    <col min="1" max="1" width="2.7109375" style="2336" customWidth="1"/>
    <col min="2" max="2" width="28" style="2336" customWidth="1"/>
    <col min="3" max="3" width="10.7109375" style="2336" customWidth="1"/>
    <col min="4" max="4" width="10.5703125" style="2336" customWidth="1"/>
    <col min="5" max="5" width="11.140625" style="2336" customWidth="1"/>
    <col min="6" max="6" width="11.5703125" style="2336" customWidth="1"/>
    <col min="7" max="7" width="10" style="2336" customWidth="1"/>
    <col min="8" max="8" width="1.42578125" style="2336" customWidth="1"/>
    <col min="9" max="9" width="14.140625" style="2336" customWidth="1"/>
    <col min="10" max="10" width="14.28515625" style="2336" customWidth="1"/>
    <col min="11" max="11" width="17.7109375" style="2336" customWidth="1"/>
    <col min="12" max="12" width="15.28515625" style="2336" customWidth="1"/>
    <col min="13" max="13" width="14.85546875" style="2336" customWidth="1"/>
    <col min="14" max="14" width="2.42578125" style="2336" customWidth="1"/>
    <col min="15" max="15" width="33.7109375" style="2336" customWidth="1"/>
    <col min="16" max="16" width="16.7109375" style="2336" customWidth="1"/>
    <col min="17" max="17" width="1.28515625" style="2336" customWidth="1"/>
    <col min="18" max="18" width="20.42578125" style="2336" customWidth="1"/>
    <col min="19" max="19" width="21.42578125" style="2336" customWidth="1"/>
    <col min="20" max="20" width="17.28515625" style="2336" customWidth="1"/>
    <col min="21" max="21" width="16.85546875" style="2336" customWidth="1"/>
    <col min="22" max="22" width="3.85546875" style="2336" customWidth="1"/>
    <col min="23" max="25" width="9.140625" style="2336"/>
    <col min="26" max="26" width="31.28515625" style="2336" hidden="1" customWidth="1"/>
    <col min="27" max="31" width="0" style="2336" hidden="1" customWidth="1"/>
    <col min="32" max="32" width="2" style="2336" hidden="1" customWidth="1"/>
    <col min="33" max="33" width="0" style="2336" hidden="1" customWidth="1"/>
    <col min="34" max="34" width="12.42578125" style="2336" hidden="1" customWidth="1"/>
    <col min="35" max="35" width="0" style="2336" hidden="1" customWidth="1"/>
    <col min="36" max="36" width="18.140625" style="2336" hidden="1" customWidth="1"/>
    <col min="37" max="37" width="0" style="2336" hidden="1" customWidth="1"/>
    <col min="38" max="38" width="1.85546875" style="2336" hidden="1" customWidth="1"/>
    <col min="39" max="39" width="24.28515625" style="2336" hidden="1" customWidth="1"/>
    <col min="40" max="40" width="11.7109375" style="2336" hidden="1" customWidth="1"/>
    <col min="41" max="41" width="1.28515625" style="2336" hidden="1" customWidth="1"/>
    <col min="42" max="42" width="0" style="2336" hidden="1" customWidth="1"/>
    <col min="43" max="43" width="13.28515625" style="2336" hidden="1" customWidth="1"/>
    <col min="44" max="44" width="11.7109375" style="2336" hidden="1" customWidth="1"/>
    <col min="45" max="47" width="0" style="2336" hidden="1" customWidth="1"/>
    <col min="48" max="16384" width="9.140625" style="2336"/>
  </cols>
  <sheetData>
    <row r="1" spans="1:46" ht="15.75" customHeight="1" x14ac:dyDescent="0.25">
      <c r="B1" s="2536" t="s">
        <v>704</v>
      </c>
      <c r="C1" s="2536"/>
      <c r="D1" s="2536"/>
      <c r="E1" s="2536"/>
      <c r="F1" s="2536"/>
      <c r="G1" s="2536"/>
      <c r="H1" s="2536"/>
      <c r="I1" s="2536"/>
      <c r="J1" s="2536"/>
      <c r="K1" s="2536"/>
      <c r="L1" s="2536"/>
      <c r="M1" s="2536"/>
      <c r="N1" s="2536"/>
      <c r="O1" s="2536"/>
      <c r="P1" s="2536"/>
      <c r="Q1" s="2536"/>
      <c r="R1" s="2536"/>
      <c r="S1" s="2536"/>
      <c r="T1" s="2536"/>
      <c r="U1" s="2537"/>
    </row>
    <row r="2" spans="1:46" ht="15.75" customHeight="1" thickBot="1" x14ac:dyDescent="0.3">
      <c r="B2" s="2538" t="s">
        <v>824</v>
      </c>
      <c r="C2" s="2538"/>
      <c r="D2" s="2538"/>
      <c r="E2" s="2538"/>
      <c r="F2" s="2538"/>
      <c r="G2" s="2538"/>
      <c r="H2" s="2538"/>
      <c r="I2" s="2538"/>
      <c r="J2" s="2538"/>
      <c r="K2" s="2538"/>
      <c r="L2" s="2538"/>
      <c r="M2" s="2538"/>
      <c r="N2" s="2538"/>
      <c r="O2" s="2538"/>
      <c r="P2" s="2538"/>
      <c r="Q2" s="2538"/>
      <c r="R2" s="2538"/>
      <c r="S2" s="2538"/>
      <c r="T2" s="2538"/>
      <c r="U2" s="2539"/>
    </row>
    <row r="3" spans="1:46" ht="15.75" customHeight="1" thickBot="1" x14ac:dyDescent="0.3">
      <c r="B3" s="2540" t="s">
        <v>1880</v>
      </c>
      <c r="C3" s="2540"/>
      <c r="D3" s="2540"/>
      <c r="E3" s="2540"/>
      <c r="F3" s="2540"/>
      <c r="G3" s="2540"/>
      <c r="H3" s="2540"/>
      <c r="I3" s="2540"/>
      <c r="J3" s="2540"/>
      <c r="K3" s="2540"/>
      <c r="L3" s="2540"/>
      <c r="M3" s="2540"/>
      <c r="N3" s="2540"/>
      <c r="O3" s="2540"/>
      <c r="P3" s="2540"/>
      <c r="Q3" s="2540"/>
      <c r="R3" s="2540"/>
      <c r="S3" s="2540"/>
      <c r="T3" s="2540"/>
      <c r="U3" s="2541"/>
    </row>
    <row r="4" spans="1:46" ht="15" customHeight="1" x14ac:dyDescent="0.25">
      <c r="B4" s="2542" t="s">
        <v>1837</v>
      </c>
      <c r="C4" s="2542"/>
      <c r="D4" s="2542"/>
      <c r="E4" s="2542"/>
      <c r="F4" s="2542"/>
      <c r="G4" s="2542"/>
      <c r="H4" s="2542"/>
      <c r="I4" s="2542"/>
      <c r="J4" s="2542"/>
      <c r="K4" s="2542"/>
      <c r="L4" s="2542"/>
      <c r="M4" s="2542"/>
      <c r="N4" s="2542"/>
      <c r="O4" s="2542"/>
      <c r="P4" s="2542"/>
      <c r="Q4" s="2542"/>
      <c r="R4" s="2542"/>
      <c r="S4" s="2542"/>
      <c r="T4" s="2542"/>
      <c r="U4" s="2543"/>
    </row>
    <row r="5" spans="1:46" s="2385" customFormat="1" ht="183" customHeight="1" thickBot="1" x14ac:dyDescent="0.3">
      <c r="B5" s="2544" t="s">
        <v>1877</v>
      </c>
      <c r="C5" s="2544"/>
      <c r="D5" s="2544"/>
      <c r="E5" s="2544"/>
      <c r="F5" s="2544"/>
      <c r="G5" s="2544"/>
      <c r="H5" s="2544"/>
      <c r="I5" s="2544"/>
      <c r="J5" s="2544"/>
      <c r="K5" s="2544"/>
      <c r="L5" s="2544"/>
      <c r="M5" s="2544"/>
      <c r="N5" s="2544"/>
      <c r="O5" s="2544"/>
      <c r="P5" s="2544"/>
      <c r="Q5" s="2544"/>
      <c r="R5" s="2544"/>
      <c r="S5" s="2544"/>
      <c r="T5" s="2544"/>
      <c r="U5" s="2545"/>
    </row>
    <row r="6" spans="1:46" ht="15.75" thickBot="1" x14ac:dyDescent="0.3">
      <c r="B6" s="2546"/>
      <c r="C6" s="2546"/>
      <c r="D6" s="2546"/>
      <c r="E6" s="2546"/>
      <c r="F6" s="2546"/>
      <c r="G6" s="2546"/>
      <c r="H6" s="2546"/>
      <c r="I6" s="2546"/>
      <c r="J6" s="2546"/>
      <c r="K6" s="2546"/>
      <c r="L6" s="2546"/>
    </row>
    <row r="7" spans="1:46" ht="15.75" thickBot="1" x14ac:dyDescent="0.3">
      <c r="B7" s="2547" t="s">
        <v>710</v>
      </c>
      <c r="C7" s="2547"/>
      <c r="D7" s="2547"/>
      <c r="E7" s="2547"/>
      <c r="F7" s="2547"/>
      <c r="G7" s="2547"/>
      <c r="H7" s="2547"/>
      <c r="I7" s="2547"/>
      <c r="J7" s="2547"/>
      <c r="K7" s="2547"/>
      <c r="L7" s="2410" t="str">
        <f>'Grantee Project Data'!$C$7</f>
        <v>[Name of Applicant]</v>
      </c>
      <c r="M7" s="2410"/>
      <c r="N7" s="2410"/>
      <c r="O7" s="2410"/>
      <c r="P7" s="2410"/>
      <c r="Q7" s="2410"/>
      <c r="R7" s="2410"/>
      <c r="S7" s="2410"/>
      <c r="T7" s="2410"/>
      <c r="U7" s="2548"/>
    </row>
    <row r="8" spans="1:46" ht="15.75" thickBot="1" x14ac:dyDescent="0.3">
      <c r="B8" s="2547" t="s">
        <v>747</v>
      </c>
      <c r="C8" s="2547"/>
      <c r="D8" s="2547"/>
      <c r="E8" s="2547"/>
      <c r="F8" s="2547"/>
      <c r="G8" s="2547"/>
      <c r="H8" s="2547"/>
      <c r="I8" s="2547"/>
      <c r="J8" s="2547"/>
      <c r="K8" s="2547"/>
      <c r="L8" s="2549" t="str">
        <f>'Grantee Project Data'!$C$30</f>
        <v>[Title or Name of Project]</v>
      </c>
      <c r="M8" s="2549"/>
      <c r="N8" s="2549"/>
      <c r="O8" s="2549"/>
      <c r="P8" s="2549"/>
      <c r="Q8" s="2549"/>
      <c r="R8" s="2549"/>
      <c r="S8" s="2549"/>
      <c r="T8" s="2549"/>
      <c r="U8" s="2550"/>
      <c r="W8" s="2551"/>
    </row>
    <row r="9" spans="1:46" ht="14.45" hidden="1" customHeight="1" x14ac:dyDescent="0.25">
      <c r="B9" s="2552" t="s">
        <v>825</v>
      </c>
      <c r="C9" s="2336" t="s">
        <v>826</v>
      </c>
      <c r="E9" s="2553">
        <v>0.03</v>
      </c>
    </row>
    <row r="10" spans="1:46" ht="14.45" customHeight="1" thickBot="1" x14ac:dyDescent="0.3">
      <c r="B10" s="2552"/>
      <c r="E10" s="2554"/>
    </row>
    <row r="11" spans="1:46" ht="14.45" customHeight="1" thickTop="1" thickBot="1" x14ac:dyDescent="0.3">
      <c r="A11" s="2555"/>
      <c r="B11" s="2556"/>
      <c r="C11" s="2557"/>
      <c r="D11" s="2557"/>
      <c r="E11" s="2558"/>
      <c r="F11" s="2557"/>
      <c r="G11" s="2557"/>
      <c r="H11" s="2557"/>
      <c r="I11" s="2557"/>
      <c r="J11" s="2557"/>
      <c r="K11" s="2557"/>
      <c r="L11" s="2557"/>
      <c r="M11" s="2557"/>
      <c r="N11" s="2557"/>
      <c r="O11" s="2557"/>
      <c r="P11" s="2557"/>
      <c r="Q11" s="2557"/>
      <c r="R11" s="2557"/>
      <c r="S11" s="2557"/>
      <c r="T11" s="2557"/>
      <c r="U11" s="2557"/>
      <c r="V11" s="2559"/>
      <c r="Z11" s="2560"/>
      <c r="AA11" s="2355"/>
      <c r="AB11" s="2355"/>
      <c r="AC11" s="2561"/>
      <c r="AD11" s="2355"/>
      <c r="AE11" s="2355"/>
      <c r="AF11" s="2355"/>
      <c r="AG11" s="2355"/>
      <c r="AH11" s="2355"/>
      <c r="AI11" s="2355"/>
      <c r="AJ11" s="2355"/>
      <c r="AK11" s="2355"/>
      <c r="AL11" s="2355"/>
      <c r="AM11" s="2355"/>
      <c r="AN11" s="2355"/>
      <c r="AO11" s="2355"/>
      <c r="AP11" s="2355"/>
      <c r="AQ11" s="2355"/>
      <c r="AR11" s="2355"/>
      <c r="AS11" s="2355"/>
      <c r="AT11" s="2356"/>
    </row>
    <row r="12" spans="1:46" ht="21.75" customHeight="1" thickBot="1" x14ac:dyDescent="0.35">
      <c r="A12" s="2357"/>
      <c r="B12" s="2562" t="s">
        <v>827</v>
      </c>
      <c r="C12" s="2562"/>
      <c r="D12" s="2562"/>
      <c r="E12" s="2563"/>
      <c r="F12" s="2563"/>
      <c r="G12" s="2563"/>
      <c r="H12" s="2563"/>
      <c r="I12" s="2563"/>
      <c r="J12" s="2563"/>
      <c r="K12" s="2563"/>
      <c r="L12" s="2562"/>
      <c r="M12" s="2562"/>
      <c r="N12" s="2562"/>
      <c r="O12" s="2562"/>
      <c r="P12" s="2563"/>
      <c r="Q12" s="2563"/>
      <c r="R12" s="2563"/>
      <c r="S12" s="2563"/>
      <c r="T12" s="2563"/>
      <c r="U12" s="2564"/>
      <c r="V12" s="2565"/>
      <c r="Z12" s="2566" t="s">
        <v>828</v>
      </c>
      <c r="AA12" s="2566"/>
      <c r="AB12" s="2566"/>
      <c r="AC12" s="2566"/>
      <c r="AD12" s="2566"/>
      <c r="AE12" s="2566"/>
      <c r="AF12" s="2566"/>
      <c r="AG12" s="2566"/>
      <c r="AH12" s="2566"/>
      <c r="AI12" s="2566"/>
      <c r="AJ12" s="2566"/>
      <c r="AK12" s="2566"/>
      <c r="AL12" s="2566"/>
      <c r="AM12" s="2566"/>
      <c r="AN12" s="2566"/>
      <c r="AO12" s="2566"/>
      <c r="AP12" s="2566"/>
      <c r="AQ12" s="2566"/>
      <c r="AR12" s="2566"/>
      <c r="AS12" s="2566"/>
      <c r="AT12" s="2359"/>
    </row>
    <row r="13" spans="1:46" x14ac:dyDescent="0.25">
      <c r="A13" s="2357"/>
      <c r="B13" s="2567" t="s">
        <v>829</v>
      </c>
      <c r="C13" s="2568"/>
      <c r="D13" s="2569"/>
      <c r="E13" s="2570" t="str">
        <f>'Tab 3-Schedule-Outcomes'!B33</f>
        <v>EXAMPLE</v>
      </c>
      <c r="F13" s="2571"/>
      <c r="G13" s="2571"/>
      <c r="H13" s="2571"/>
      <c r="I13" s="2571"/>
      <c r="J13" s="2571"/>
      <c r="K13" s="2572"/>
      <c r="L13" s="2573" t="s">
        <v>1816</v>
      </c>
      <c r="M13" s="2574"/>
      <c r="N13" s="2574"/>
      <c r="O13" s="2575"/>
      <c r="P13" s="2576">
        <v>0.56999999999999995</v>
      </c>
      <c r="Q13" s="2577"/>
      <c r="R13" s="2577"/>
      <c r="S13" s="2577"/>
      <c r="T13" s="2577"/>
      <c r="U13" s="2578"/>
      <c r="V13" s="2565"/>
      <c r="Z13" s="2579" t="s">
        <v>829</v>
      </c>
      <c r="AA13" s="2579"/>
      <c r="AB13" s="2579"/>
      <c r="AC13" s="2580" t="s">
        <v>802</v>
      </c>
      <c r="AD13" s="2580"/>
      <c r="AE13" s="2580"/>
      <c r="AF13" s="2580"/>
      <c r="AG13" s="2580"/>
      <c r="AH13" s="2580"/>
      <c r="AI13" s="2580"/>
      <c r="AJ13" s="2581" t="s">
        <v>830</v>
      </c>
      <c r="AK13" s="2581"/>
      <c r="AL13" s="2581"/>
      <c r="AM13" s="2581"/>
      <c r="AN13" s="2582" t="s">
        <v>804</v>
      </c>
      <c r="AO13" s="2582"/>
      <c r="AP13" s="2582"/>
      <c r="AQ13" s="2582"/>
      <c r="AR13" s="2582"/>
      <c r="AS13" s="2582"/>
      <c r="AT13" s="2359"/>
    </row>
    <row r="14" spans="1:46" ht="15.75" customHeight="1" x14ac:dyDescent="0.25">
      <c r="A14" s="2357"/>
      <c r="B14" s="2583" t="s">
        <v>831</v>
      </c>
      <c r="C14" s="2584"/>
      <c r="D14" s="2585"/>
      <c r="E14" s="2586" t="str">
        <f>'Tab 3-Schedule-Outcomes'!C33</f>
        <v>Example Activity Name</v>
      </c>
      <c r="F14" s="2587"/>
      <c r="G14" s="2587"/>
      <c r="H14" s="2587"/>
      <c r="I14" s="2587"/>
      <c r="J14" s="2587"/>
      <c r="K14" s="2588"/>
      <c r="L14" s="2583" t="s">
        <v>1870</v>
      </c>
      <c r="M14" s="2584"/>
      <c r="N14" s="2584"/>
      <c r="O14" s="2585"/>
      <c r="P14" s="2589">
        <f>_xlfn.AGGREGATE(9,6,K21,S21)</f>
        <v>1719.784345224909</v>
      </c>
      <c r="Q14" s="2590"/>
      <c r="R14" s="2590"/>
      <c r="S14" s="2590"/>
      <c r="T14" s="2590"/>
      <c r="U14" s="2591"/>
      <c r="V14" s="2565"/>
      <c r="Z14" s="2592" t="s">
        <v>831</v>
      </c>
      <c r="AA14" s="2592"/>
      <c r="AB14" s="2592"/>
      <c r="AC14" s="2593" t="s">
        <v>803</v>
      </c>
      <c r="AD14" s="2593"/>
      <c r="AE14" s="2593"/>
      <c r="AF14" s="2593"/>
      <c r="AG14" s="2593"/>
      <c r="AH14" s="2593"/>
      <c r="AI14" s="2593"/>
      <c r="AJ14" s="2594" t="s">
        <v>832</v>
      </c>
      <c r="AK14" s="2594"/>
      <c r="AL14" s="2594"/>
      <c r="AM14" s="2594"/>
      <c r="AN14" s="2595">
        <v>0.74</v>
      </c>
      <c r="AO14" s="2595"/>
      <c r="AP14" s="2595"/>
      <c r="AQ14" s="2595"/>
      <c r="AR14" s="2595"/>
      <c r="AS14" s="2595"/>
      <c r="AT14" s="2359"/>
    </row>
    <row r="15" spans="1:46" ht="15.75" customHeight="1" x14ac:dyDescent="0.25">
      <c r="A15" s="2357"/>
      <c r="B15" s="2596" t="s">
        <v>830</v>
      </c>
      <c r="C15" s="2597"/>
      <c r="D15" s="2598"/>
      <c r="E15" s="2599" t="str">
        <f>'Tab 3-Schedule-Outcomes'!E33</f>
        <v>02080205 James</v>
      </c>
      <c r="F15" s="2600"/>
      <c r="G15" s="2600"/>
      <c r="H15" s="2600"/>
      <c r="I15" s="2600"/>
      <c r="J15" s="2600"/>
      <c r="K15" s="2601"/>
      <c r="L15" s="2583" t="s">
        <v>1863</v>
      </c>
      <c r="M15" s="2584"/>
      <c r="N15" s="2584"/>
      <c r="O15" s="2585"/>
      <c r="P15" s="2602">
        <f>U21</f>
        <v>26.811501179218986</v>
      </c>
      <c r="Q15" s="2603"/>
      <c r="R15" s="2603"/>
      <c r="S15" s="2604"/>
      <c r="T15" s="2604"/>
      <c r="U15" s="2605"/>
      <c r="V15" s="2565"/>
      <c r="Z15" s="2606"/>
      <c r="AA15" s="2606"/>
      <c r="AB15" s="2606"/>
      <c r="AC15" s="2607"/>
      <c r="AD15" s="2607"/>
      <c r="AE15" s="2607"/>
      <c r="AF15" s="2607"/>
      <c r="AG15" s="2607"/>
      <c r="AH15" s="2607"/>
      <c r="AI15" s="2607"/>
      <c r="AJ15" s="2608"/>
      <c r="AK15" s="2608"/>
      <c r="AL15" s="2608"/>
      <c r="AM15" s="2608"/>
      <c r="AN15" s="2609"/>
      <c r="AO15" s="2609"/>
      <c r="AP15" s="2609"/>
      <c r="AQ15" s="2609"/>
      <c r="AR15" s="2609"/>
      <c r="AS15" s="2609"/>
      <c r="AT15" s="2359"/>
    </row>
    <row r="16" spans="1:46" ht="15.75" customHeight="1" thickBot="1" x14ac:dyDescent="0.3">
      <c r="A16" s="2357"/>
      <c r="B16" s="2610" t="s">
        <v>1833</v>
      </c>
      <c r="C16" s="2611"/>
      <c r="D16" s="2612"/>
      <c r="E16" s="2613" t="str">
        <f>'Tab 3-Schedule-Outcomes'!M33</f>
        <v>Nitrogen</v>
      </c>
      <c r="F16" s="2613"/>
      <c r="G16" s="2613"/>
      <c r="H16" s="2613"/>
      <c r="I16" s="2613"/>
      <c r="J16" s="2613"/>
      <c r="K16" s="2614"/>
      <c r="L16" s="2615" t="s">
        <v>1843</v>
      </c>
      <c r="M16" s="2616"/>
      <c r="N16" s="2616"/>
      <c r="O16" s="2617"/>
      <c r="P16" s="2618">
        <f>_xlfn.AGGREGATE(9,6,L21,P22)</f>
        <v>46110</v>
      </c>
      <c r="Q16" s="2618"/>
      <c r="R16" s="2618"/>
      <c r="S16" s="2618"/>
      <c r="T16" s="2618"/>
      <c r="U16" s="2619"/>
      <c r="V16" s="2565"/>
      <c r="Z16" s="2620"/>
      <c r="AA16" s="2621"/>
      <c r="AB16" s="2621"/>
      <c r="AC16" s="2622"/>
      <c r="AD16" s="2622"/>
      <c r="AE16" s="2622"/>
      <c r="AF16" s="2622"/>
      <c r="AG16" s="2622"/>
      <c r="AH16" s="2622"/>
      <c r="AI16" s="2622"/>
      <c r="AJ16" s="2623"/>
      <c r="AK16" s="2623"/>
      <c r="AL16" s="2624"/>
      <c r="AM16" s="2623"/>
      <c r="AN16" s="2625"/>
      <c r="AO16" s="2625"/>
      <c r="AP16" s="2625"/>
      <c r="AQ16" s="2625"/>
      <c r="AR16" s="2625"/>
      <c r="AS16" s="2625"/>
      <c r="AT16" s="2359"/>
    </row>
    <row r="17" spans="1:46" ht="15.75" customHeight="1" thickBot="1" x14ac:dyDescent="0.3">
      <c r="A17" s="2357"/>
      <c r="B17" s="2626"/>
      <c r="C17" s="2627"/>
      <c r="D17" s="2627"/>
      <c r="E17" s="2627"/>
      <c r="F17" s="2627"/>
      <c r="G17" s="2627"/>
      <c r="H17" s="2627"/>
      <c r="I17" s="2627"/>
      <c r="J17" s="2627"/>
      <c r="K17" s="2627"/>
      <c r="L17" s="2627"/>
      <c r="M17" s="2627"/>
      <c r="N17" s="2627"/>
      <c r="O17" s="2627"/>
      <c r="P17" s="2627"/>
      <c r="Q17" s="2627"/>
      <c r="R17" s="2627"/>
      <c r="S17" s="2627"/>
      <c r="T17" s="2627"/>
      <c r="U17" s="2628"/>
      <c r="V17" s="2565"/>
      <c r="Z17" s="2629" t="s">
        <v>741</v>
      </c>
      <c r="AA17" s="2629"/>
      <c r="AB17" s="2629"/>
      <c r="AC17" s="2630">
        <f t="shared" ref="AC17" si="0">AG21*AK21</f>
        <v>100</v>
      </c>
      <c r="AD17" s="2630"/>
      <c r="AE17" s="2630"/>
      <c r="AF17" s="2630"/>
      <c r="AG17" s="2630"/>
      <c r="AH17" s="2630"/>
      <c r="AI17" s="2630"/>
      <c r="AJ17" s="2631" t="s">
        <v>833</v>
      </c>
      <c r="AK17" s="2631"/>
      <c r="AL17" s="2631"/>
      <c r="AM17" s="2631"/>
      <c r="AN17" s="2632">
        <v>0.61</v>
      </c>
      <c r="AO17" s="2632"/>
      <c r="AP17" s="2632"/>
      <c r="AQ17" s="2632"/>
      <c r="AR17" s="2632"/>
      <c r="AS17" s="2632"/>
      <c r="AT17" s="2359"/>
    </row>
    <row r="18" spans="1:46" ht="27.6" customHeight="1" thickBot="1" x14ac:dyDescent="0.3">
      <c r="A18" s="2357"/>
      <c r="B18" s="2633" t="s">
        <v>1876</v>
      </c>
      <c r="C18" s="2633"/>
      <c r="D18" s="2633"/>
      <c r="E18" s="2633"/>
      <c r="F18" s="2633"/>
      <c r="G18" s="2633"/>
      <c r="H18" s="2633"/>
      <c r="I18" s="2633"/>
      <c r="J18" s="2633"/>
      <c r="K18" s="2633"/>
      <c r="L18" s="2633"/>
      <c r="M18" s="2633"/>
      <c r="N18" s="2634"/>
      <c r="O18" s="2635" t="s">
        <v>1873</v>
      </c>
      <c r="P18" s="2635"/>
      <c r="Q18" s="2635"/>
      <c r="R18" s="2635"/>
      <c r="S18" s="2635"/>
      <c r="T18" s="2635"/>
      <c r="U18" s="2636"/>
      <c r="V18" s="2565"/>
      <c r="Z18" s="2637"/>
      <c r="AA18" s="2638" t="s">
        <v>834</v>
      </c>
      <c r="AB18" s="2638"/>
      <c r="AC18" s="2638"/>
      <c r="AD18" s="2638"/>
      <c r="AE18" s="2638"/>
      <c r="AF18" s="2638"/>
      <c r="AG18" s="2638"/>
      <c r="AH18" s="2638"/>
      <c r="AI18" s="2638"/>
      <c r="AJ18" s="2638"/>
      <c r="AK18" s="2638"/>
      <c r="AL18" s="2639"/>
      <c r="AM18" s="2638" t="s">
        <v>835</v>
      </c>
      <c r="AN18" s="2638"/>
      <c r="AO18" s="2638"/>
      <c r="AP18" s="2638"/>
      <c r="AQ18" s="2638"/>
      <c r="AR18" s="2638"/>
      <c r="AS18" s="2638"/>
      <c r="AT18" s="2359"/>
    </row>
    <row r="19" spans="1:46" ht="33.6" customHeight="1" thickBot="1" x14ac:dyDescent="0.3">
      <c r="A19" s="2357"/>
      <c r="B19" s="2640" t="s">
        <v>1866</v>
      </c>
      <c r="C19" s="2640"/>
      <c r="D19" s="2640"/>
      <c r="E19" s="2640"/>
      <c r="F19" s="2640"/>
      <c r="G19" s="2641"/>
      <c r="H19" s="2642"/>
      <c r="I19" s="2640" t="s">
        <v>1835</v>
      </c>
      <c r="J19" s="2640"/>
      <c r="K19" s="2640"/>
      <c r="L19" s="2640"/>
      <c r="M19" s="2641"/>
      <c r="N19" s="2634"/>
      <c r="O19" s="2643" t="s">
        <v>1867</v>
      </c>
      <c r="P19" s="2644"/>
      <c r="Q19" s="2645"/>
      <c r="R19" s="2643" t="s">
        <v>1835</v>
      </c>
      <c r="S19" s="2646"/>
      <c r="T19" s="2646"/>
      <c r="U19" s="2647"/>
      <c r="V19" s="2565"/>
      <c r="Z19" s="2637"/>
      <c r="AA19" s="2640" t="s">
        <v>836</v>
      </c>
      <c r="AB19" s="2640"/>
      <c r="AC19" s="2640"/>
      <c r="AD19" s="2640"/>
      <c r="AE19" s="2640"/>
      <c r="AF19" s="2648"/>
      <c r="AG19" s="2649" t="s">
        <v>837</v>
      </c>
      <c r="AH19" s="2649"/>
      <c r="AI19" s="2649"/>
      <c r="AJ19" s="2649"/>
      <c r="AK19" s="2649"/>
      <c r="AL19" s="2650"/>
      <c r="AM19" s="2651" t="s">
        <v>838</v>
      </c>
      <c r="AN19" s="2651"/>
      <c r="AO19" s="2652"/>
      <c r="AP19" s="2653" t="s">
        <v>837</v>
      </c>
      <c r="AQ19" s="2653"/>
      <c r="AR19" s="2653"/>
      <c r="AS19" s="2653"/>
      <c r="AT19" s="2359"/>
    </row>
    <row r="20" spans="1:46" ht="78.75" customHeight="1" thickBot="1" x14ac:dyDescent="0.3">
      <c r="A20" s="2357"/>
      <c r="B20" s="2654"/>
      <c r="C20" s="2655">
        <v>2025</v>
      </c>
      <c r="D20" s="2655">
        <f>C20+1</f>
        <v>2026</v>
      </c>
      <c r="E20" s="2655">
        <f t="shared" ref="E20:F20" si="1">D20+1</f>
        <v>2027</v>
      </c>
      <c r="F20" s="2655">
        <f t="shared" si="1"/>
        <v>2028</v>
      </c>
      <c r="G20" s="2656">
        <f>F20+1</f>
        <v>2029</v>
      </c>
      <c r="H20" s="2642"/>
      <c r="I20" s="2657" t="s">
        <v>1871</v>
      </c>
      <c r="J20" s="2658" t="s">
        <v>1834</v>
      </c>
      <c r="K20" s="2658" t="s">
        <v>1868</v>
      </c>
      <c r="L20" s="2659" t="s">
        <v>1862</v>
      </c>
      <c r="M20" s="2660" t="s">
        <v>1841</v>
      </c>
      <c r="N20" s="2634"/>
      <c r="O20" s="2661"/>
      <c r="P20" s="2661"/>
      <c r="Q20" s="2645"/>
      <c r="R20" s="2662" t="s">
        <v>1872</v>
      </c>
      <c r="S20" s="2663" t="s">
        <v>1869</v>
      </c>
      <c r="T20" s="2663" t="s">
        <v>1864</v>
      </c>
      <c r="U20" s="2664" t="s">
        <v>1865</v>
      </c>
      <c r="V20" s="2565"/>
      <c r="Z20" s="2637"/>
      <c r="AA20" s="2665">
        <v>2025</v>
      </c>
      <c r="AB20" s="2666">
        <f>AA20+1</f>
        <v>2026</v>
      </c>
      <c r="AC20" s="2666">
        <f t="shared" ref="AC20" si="2">AB20+1</f>
        <v>2027</v>
      </c>
      <c r="AD20" s="2666">
        <f t="shared" ref="AD20" si="3">AC20+1</f>
        <v>2028</v>
      </c>
      <c r="AE20" s="2667">
        <f>AD20+1</f>
        <v>2029</v>
      </c>
      <c r="AF20" s="2668"/>
      <c r="AG20" s="2669" t="s">
        <v>839</v>
      </c>
      <c r="AH20" s="2670" t="s">
        <v>840</v>
      </c>
      <c r="AI20" s="2670" t="s">
        <v>841</v>
      </c>
      <c r="AJ20" s="2671" t="s">
        <v>842</v>
      </c>
      <c r="AK20" s="2672" t="s">
        <v>843</v>
      </c>
      <c r="AM20" s="2651"/>
      <c r="AN20" s="2651"/>
      <c r="AO20" s="2652"/>
      <c r="AP20" s="2669" t="s">
        <v>839</v>
      </c>
      <c r="AQ20" s="2670" t="s">
        <v>840</v>
      </c>
      <c r="AR20" s="2670" t="s">
        <v>841</v>
      </c>
      <c r="AS20" s="2673" t="s">
        <v>843</v>
      </c>
      <c r="AT20" s="2359"/>
    </row>
    <row r="21" spans="1:46" ht="32.25" customHeight="1" thickBot="1" x14ac:dyDescent="0.3">
      <c r="A21" s="2357"/>
      <c r="B21" s="2674" t="s">
        <v>1836</v>
      </c>
      <c r="C21" s="2675">
        <v>0</v>
      </c>
      <c r="D21" s="2675">
        <v>0.25</v>
      </c>
      <c r="E21" s="2675">
        <v>0.5</v>
      </c>
      <c r="F21" s="2675">
        <v>0.75</v>
      </c>
      <c r="G21" s="2676">
        <v>1</v>
      </c>
      <c r="H21" s="2642"/>
      <c r="I21" s="2677">
        <f>NPV($E$9,C21:G21)</f>
        <v>2.2221938772809491</v>
      </c>
      <c r="J21" s="2678">
        <f>P13</f>
        <v>0.56999999999999995</v>
      </c>
      <c r="K21" s="2678">
        <f>J21*I21</f>
        <v>1.2666505100501408</v>
      </c>
      <c r="L21" s="2679">
        <f>SUM(C23:G23)</f>
        <v>110</v>
      </c>
      <c r="M21" s="2680">
        <f>L21/K21</f>
        <v>86.843212967755093</v>
      </c>
      <c r="N21" s="2634"/>
      <c r="O21" s="2681" t="s">
        <v>1836</v>
      </c>
      <c r="P21" s="2682">
        <v>108</v>
      </c>
      <c r="Q21" s="2645"/>
      <c r="R21" s="2677">
        <f>P21*P13</f>
        <v>61.559999999999995</v>
      </c>
      <c r="S21" s="2683">
        <f>(R21/0.03)/((1.03)^P23)</f>
        <v>1718.5176947148589</v>
      </c>
      <c r="T21" s="2679">
        <f>P22/S21</f>
        <v>26.767254210689082</v>
      </c>
      <c r="U21" s="2680">
        <f>(P22+L21)/(S21+K21)</f>
        <v>26.811501179218986</v>
      </c>
      <c r="V21" s="2565"/>
      <c r="Z21" s="2684" t="s">
        <v>844</v>
      </c>
      <c r="AA21" s="2685">
        <v>1</v>
      </c>
      <c r="AB21" s="2685">
        <v>1</v>
      </c>
      <c r="AC21" s="2685">
        <v>1</v>
      </c>
      <c r="AD21" s="2685">
        <v>1</v>
      </c>
      <c r="AE21" s="2685">
        <v>1</v>
      </c>
      <c r="AF21" s="2686"/>
      <c r="AG21" s="2687">
        <f>NPV($E$9,AA21:AE22)</f>
        <v>8.767128470612807</v>
      </c>
      <c r="AH21" s="2688">
        <f>AN14</f>
        <v>0.74</v>
      </c>
      <c r="AI21" s="2688">
        <f>AH21*AG21</f>
        <v>6.487675068253477</v>
      </c>
      <c r="AJ21" s="2689">
        <f>SUM(AA24:AE24)</f>
        <v>100</v>
      </c>
      <c r="AK21" s="2690">
        <f>AJ21/AG21</f>
        <v>11.4062432568654</v>
      </c>
      <c r="AL21" s="2691"/>
      <c r="AM21" s="2692" t="s">
        <v>844</v>
      </c>
      <c r="AN21" s="2693">
        <v>1</v>
      </c>
      <c r="AO21" s="2694"/>
      <c r="AP21" s="2688">
        <f>(AN21+AN22)/0.03</f>
        <v>200</v>
      </c>
      <c r="AQ21" s="2688">
        <f>AN14</f>
        <v>0.74</v>
      </c>
      <c r="AR21" s="2689">
        <f>AQ21*AP21</f>
        <v>148</v>
      </c>
      <c r="AS21" s="2690">
        <f>AN24/AP21</f>
        <v>1</v>
      </c>
      <c r="AT21" s="2359"/>
    </row>
    <row r="22" spans="1:46" ht="30" customHeight="1" thickBot="1" x14ac:dyDescent="0.3">
      <c r="A22" s="2357"/>
      <c r="B22" s="2674"/>
      <c r="C22" s="2675"/>
      <c r="D22" s="2675"/>
      <c r="E22" s="2675"/>
      <c r="F22" s="2675"/>
      <c r="G22" s="2676"/>
      <c r="H22" s="2642"/>
      <c r="I22" s="2677"/>
      <c r="J22" s="2678"/>
      <c r="K22" s="2678"/>
      <c r="L22" s="2679"/>
      <c r="M22" s="2680"/>
      <c r="N22" s="2634"/>
      <c r="O22" s="2681" t="s">
        <v>1862</v>
      </c>
      <c r="P22" s="2695">
        <v>46000</v>
      </c>
      <c r="Q22" s="2645"/>
      <c r="R22" s="2677"/>
      <c r="S22" s="2683"/>
      <c r="T22" s="2679"/>
      <c r="U22" s="2680"/>
      <c r="V22" s="2565"/>
      <c r="Z22" s="2696" t="s">
        <v>845</v>
      </c>
      <c r="AA22" s="2697"/>
      <c r="AB22" s="2697"/>
      <c r="AC22" s="2697">
        <v>5</v>
      </c>
      <c r="AD22" s="2697"/>
      <c r="AE22" s="2697"/>
      <c r="AF22" s="2668"/>
      <c r="AG22" s="2698">
        <f>NPV($E$9,AA22:AE22)</f>
        <v>4.8543689320388346</v>
      </c>
      <c r="AH22" s="2699">
        <f>AN17</f>
        <v>0.61</v>
      </c>
      <c r="AI22" s="2699">
        <f>AH22*AG22</f>
        <v>2.9611650485436889</v>
      </c>
      <c r="AJ22" s="2700">
        <f>SUM(AA24:AE24)</f>
        <v>100</v>
      </c>
      <c r="AK22" s="2701">
        <f>AJ22/AG22</f>
        <v>20.6</v>
      </c>
      <c r="AM22" s="2702" t="s">
        <v>845</v>
      </c>
      <c r="AN22" s="2703">
        <v>5</v>
      </c>
      <c r="AO22" s="2652"/>
      <c r="AP22" s="2699">
        <f>(AN22)/0.03</f>
        <v>166.66666666666669</v>
      </c>
      <c r="AQ22" s="2699">
        <f>AN17</f>
        <v>0.61</v>
      </c>
      <c r="AR22" s="2700">
        <f>AQ22*AP22</f>
        <v>101.66666666666667</v>
      </c>
      <c r="AS22" s="2700">
        <f>AN24/AP22</f>
        <v>1.2</v>
      </c>
      <c r="AT22" s="2359"/>
    </row>
    <row r="23" spans="1:46" ht="79.5" customHeight="1" thickBot="1" x14ac:dyDescent="0.3">
      <c r="A23" s="2357"/>
      <c r="B23" s="2704" t="s">
        <v>1842</v>
      </c>
      <c r="C23" s="2705">
        <v>20</v>
      </c>
      <c r="D23" s="2705">
        <v>21</v>
      </c>
      <c r="E23" s="2705">
        <v>22</v>
      </c>
      <c r="F23" s="2705">
        <v>23</v>
      </c>
      <c r="G23" s="2706">
        <v>24</v>
      </c>
      <c r="H23" s="2707"/>
      <c r="I23" s="2708"/>
      <c r="J23" s="2709"/>
      <c r="K23" s="2709"/>
      <c r="L23" s="2710"/>
      <c r="M23" s="2711"/>
      <c r="N23" s="2712"/>
      <c r="O23" s="2704" t="s">
        <v>1874</v>
      </c>
      <c r="P23" s="2713">
        <v>6</v>
      </c>
      <c r="Q23" s="2714"/>
      <c r="R23" s="2708"/>
      <c r="S23" s="2715"/>
      <c r="T23" s="2710"/>
      <c r="U23" s="2711"/>
      <c r="V23" s="2565"/>
      <c r="Z23" s="2716"/>
      <c r="AA23" s="2717"/>
      <c r="AB23" s="2717"/>
      <c r="AC23" s="2717"/>
      <c r="AD23" s="2717"/>
      <c r="AE23" s="2717"/>
      <c r="AF23" s="2668"/>
      <c r="AG23" s="2718"/>
      <c r="AH23" s="2718"/>
      <c r="AI23" s="2718"/>
      <c r="AJ23" s="2719"/>
      <c r="AK23" s="2719"/>
      <c r="AM23" s="2716"/>
      <c r="AN23" s="2717"/>
      <c r="AO23" s="2652"/>
      <c r="AP23" s="2718"/>
      <c r="AQ23" s="2718"/>
      <c r="AR23" s="2719"/>
      <c r="AS23" s="2719"/>
    </row>
    <row r="24" spans="1:46" ht="18" customHeight="1" thickBot="1" x14ac:dyDescent="0.3">
      <c r="A24" s="2720"/>
      <c r="B24" s="2721"/>
      <c r="C24" s="2721"/>
      <c r="D24" s="2721"/>
      <c r="E24" s="2721"/>
      <c r="F24" s="2721"/>
      <c r="G24" s="2721"/>
      <c r="H24" s="2722"/>
      <c r="I24" s="2723"/>
      <c r="J24" s="2723"/>
      <c r="K24" s="2723"/>
      <c r="L24" s="2724"/>
      <c r="M24" s="2724"/>
      <c r="N24" s="2721"/>
      <c r="O24" s="2721"/>
      <c r="P24" s="2721"/>
      <c r="Q24" s="2725"/>
      <c r="R24" s="2723"/>
      <c r="S24" s="2723"/>
      <c r="T24" s="2723"/>
      <c r="U24" s="2724"/>
      <c r="V24" s="2726"/>
      <c r="Z24" s="2727" t="s">
        <v>846</v>
      </c>
      <c r="AA24" s="2728">
        <v>20</v>
      </c>
      <c r="AB24" s="2728">
        <v>20</v>
      </c>
      <c r="AC24" s="2728">
        <v>20</v>
      </c>
      <c r="AD24" s="2728">
        <v>20</v>
      </c>
      <c r="AE24" s="2728">
        <v>20</v>
      </c>
      <c r="AF24" s="2729"/>
      <c r="AG24" s="2730"/>
      <c r="AH24" s="2730"/>
      <c r="AI24" s="2730"/>
      <c r="AJ24" s="2731"/>
      <c r="AK24" s="2731"/>
      <c r="AM24" s="2727" t="s">
        <v>842</v>
      </c>
      <c r="AN24" s="2728">
        <v>200</v>
      </c>
      <c r="AO24" s="2732"/>
      <c r="AP24" s="2730"/>
      <c r="AQ24" s="2730"/>
      <c r="AR24" s="2730"/>
      <c r="AS24" s="2731"/>
    </row>
    <row r="25" spans="1:46" ht="16.5" thickTop="1" thickBot="1" x14ac:dyDescent="0.3"/>
    <row r="26" spans="1:46" ht="15.75" thickBot="1" x14ac:dyDescent="0.3">
      <c r="A26" s="2733"/>
      <c r="B26" s="2734"/>
      <c r="C26" s="2734"/>
      <c r="D26" s="2734"/>
      <c r="E26" s="2734"/>
      <c r="F26" s="2734"/>
      <c r="G26" s="2734"/>
      <c r="H26" s="2734"/>
      <c r="I26" s="2734"/>
      <c r="J26" s="2734"/>
      <c r="K26" s="2734"/>
      <c r="L26" s="2734"/>
      <c r="M26" s="2734"/>
      <c r="N26" s="2734"/>
      <c r="O26" s="2734"/>
      <c r="P26" s="2734"/>
      <c r="Q26" s="2734"/>
      <c r="R26" s="2734"/>
      <c r="S26" s="2734"/>
      <c r="T26" s="2734"/>
      <c r="U26" s="2734"/>
      <c r="V26" s="2735"/>
    </row>
    <row r="27" spans="1:46" ht="19.5" thickBot="1" x14ac:dyDescent="0.35">
      <c r="A27" s="2626"/>
      <c r="B27" s="2736" t="s">
        <v>847</v>
      </c>
      <c r="C27" s="2736"/>
      <c r="D27" s="2736"/>
      <c r="E27" s="2736"/>
      <c r="F27" s="2736"/>
      <c r="G27" s="2736"/>
      <c r="H27" s="2736"/>
      <c r="I27" s="2736"/>
      <c r="J27" s="2736"/>
      <c r="K27" s="2736"/>
      <c r="L27" s="2736"/>
      <c r="M27" s="2736"/>
      <c r="N27" s="2736"/>
      <c r="O27" s="2736"/>
      <c r="P27" s="2736"/>
      <c r="Q27" s="2736"/>
      <c r="R27" s="2736"/>
      <c r="S27" s="2736"/>
      <c r="T27" s="2736"/>
      <c r="U27" s="2737"/>
      <c r="V27" s="2628"/>
      <c r="Y27" s="2336" t="s">
        <v>388</v>
      </c>
    </row>
    <row r="28" spans="1:46" x14ac:dyDescent="0.25">
      <c r="A28" s="2626"/>
      <c r="B28" s="2567" t="s">
        <v>829</v>
      </c>
      <c r="C28" s="2568"/>
      <c r="D28" s="2738"/>
      <c r="E28" s="2739">
        <f>'Tab 3-Schedule-Outcomes'!B34</f>
        <v>1</v>
      </c>
      <c r="F28" s="2740"/>
      <c r="G28" s="2740"/>
      <c r="H28" s="2740"/>
      <c r="I28" s="2740"/>
      <c r="J28" s="2740"/>
      <c r="K28" s="2741"/>
      <c r="L28" s="2742" t="s">
        <v>1816</v>
      </c>
      <c r="M28" s="2743"/>
      <c r="N28" s="2743"/>
      <c r="O28" s="2744"/>
      <c r="P28" s="2831" t="s">
        <v>1830</v>
      </c>
      <c r="Q28" s="2832"/>
      <c r="R28" s="2832"/>
      <c r="S28" s="2832"/>
      <c r="T28" s="2832"/>
      <c r="U28" s="2833"/>
      <c r="V28" s="2628"/>
    </row>
    <row r="29" spans="1:46" x14ac:dyDescent="0.25">
      <c r="A29" s="2626"/>
      <c r="B29" s="2583" t="s">
        <v>831</v>
      </c>
      <c r="C29" s="2584"/>
      <c r="D29" s="2745"/>
      <c r="E29" s="2746" t="str">
        <f>'Tab 3-Schedule-Outcomes'!C34</f>
        <v>[Enter Activity Name]</v>
      </c>
      <c r="F29" s="2747"/>
      <c r="G29" s="2747"/>
      <c r="H29" s="2747"/>
      <c r="I29" s="2747"/>
      <c r="J29" s="2747"/>
      <c r="K29" s="2748"/>
      <c r="L29" s="2583" t="s">
        <v>1870</v>
      </c>
      <c r="M29" s="2584"/>
      <c r="N29" s="2584"/>
      <c r="O29" s="2745"/>
      <c r="P29" s="2749">
        <f>_xlfn.AGGREGATE(9,6,K36,S36)</f>
        <v>0</v>
      </c>
      <c r="Q29" s="2590"/>
      <c r="R29" s="2590"/>
      <c r="S29" s="2590"/>
      <c r="T29" s="2590"/>
      <c r="U29" s="2591"/>
      <c r="V29" s="2628"/>
    </row>
    <row r="30" spans="1:46" ht="15.75" customHeight="1" x14ac:dyDescent="0.25">
      <c r="A30" s="2626"/>
      <c r="B30" s="2596" t="s">
        <v>830</v>
      </c>
      <c r="C30" s="2597"/>
      <c r="D30" s="2750"/>
      <c r="E30" s="2751" t="str">
        <f>'Tab 3-Schedule-Outcomes'!E34</f>
        <v>[8-digit HUC Code]</v>
      </c>
      <c r="F30" s="2752"/>
      <c r="G30" s="2752"/>
      <c r="H30" s="2752"/>
      <c r="I30" s="2752"/>
      <c r="J30" s="2752"/>
      <c r="K30" s="2753"/>
      <c r="L30" s="2583" t="s">
        <v>1863</v>
      </c>
      <c r="M30" s="2584"/>
      <c r="N30" s="2584"/>
      <c r="O30" s="2745"/>
      <c r="P30" s="2754" t="e">
        <f>U36</f>
        <v>#VALUE!</v>
      </c>
      <c r="Q30" s="2603"/>
      <c r="R30" s="2603"/>
      <c r="S30" s="2603"/>
      <c r="T30" s="2603"/>
      <c r="U30" s="2755"/>
      <c r="V30" s="2628"/>
    </row>
    <row r="31" spans="1:46" ht="15.75" customHeight="1" thickBot="1" x14ac:dyDescent="0.3">
      <c r="A31" s="2626"/>
      <c r="B31" s="2610" t="s">
        <v>1833</v>
      </c>
      <c r="C31" s="2611"/>
      <c r="D31" s="2756"/>
      <c r="E31" s="2757" t="str">
        <f>'Tab 3-Schedule-Outcomes'!M34</f>
        <v>[Select Target Pollutant]</v>
      </c>
      <c r="F31" s="2758"/>
      <c r="G31" s="2758"/>
      <c r="H31" s="2758"/>
      <c r="I31" s="2758"/>
      <c r="J31" s="2758"/>
      <c r="K31" s="2759"/>
      <c r="L31" s="2615" t="s">
        <v>1843</v>
      </c>
      <c r="M31" s="2616"/>
      <c r="N31" s="2616"/>
      <c r="O31" s="2760"/>
      <c r="P31" s="2761">
        <f>_xlfn.AGGREGATE(9,6,L36,P37)</f>
        <v>0</v>
      </c>
      <c r="Q31" s="2762"/>
      <c r="R31" s="2762"/>
      <c r="S31" s="2762"/>
      <c r="T31" s="2762"/>
      <c r="U31" s="2763"/>
      <c r="V31" s="2628"/>
    </row>
    <row r="32" spans="1:46" ht="15.75" customHeight="1" thickBot="1" x14ac:dyDescent="0.3">
      <c r="A32" s="2626"/>
      <c r="B32" s="2764"/>
      <c r="C32" s="2764"/>
      <c r="D32" s="2764"/>
      <c r="E32" s="2765"/>
      <c r="F32" s="2765"/>
      <c r="G32" s="2765"/>
      <c r="H32" s="2765"/>
      <c r="I32" s="2765"/>
      <c r="J32" s="2765"/>
      <c r="K32" s="2765"/>
      <c r="L32" s="2766"/>
      <c r="M32" s="2766"/>
      <c r="N32" s="2766"/>
      <c r="O32" s="2766"/>
      <c r="P32" s="2766"/>
      <c r="Q32" s="2766"/>
      <c r="R32" s="2766"/>
      <c r="S32" s="2766"/>
      <c r="T32" s="2766"/>
      <c r="U32" s="2766"/>
      <c r="V32" s="2628"/>
    </row>
    <row r="33" spans="1:25" ht="27.75" customHeight="1" thickBot="1" x14ac:dyDescent="0.3">
      <c r="A33" s="2626"/>
      <c r="B33" s="2633" t="s">
        <v>1876</v>
      </c>
      <c r="C33" s="2633"/>
      <c r="D33" s="2633"/>
      <c r="E33" s="2633"/>
      <c r="F33" s="2633"/>
      <c r="G33" s="2633"/>
      <c r="H33" s="2633"/>
      <c r="I33" s="2633"/>
      <c r="J33" s="2633"/>
      <c r="K33" s="2633"/>
      <c r="L33" s="2633"/>
      <c r="M33" s="2633"/>
      <c r="N33" s="2767"/>
      <c r="O33" s="2635" t="s">
        <v>1873</v>
      </c>
      <c r="P33" s="2635"/>
      <c r="Q33" s="2635"/>
      <c r="R33" s="2635"/>
      <c r="S33" s="2635"/>
      <c r="T33" s="2635"/>
      <c r="U33" s="2636"/>
      <c r="V33" s="2628"/>
    </row>
    <row r="34" spans="1:25" ht="16.5" thickBot="1" x14ac:dyDescent="0.3">
      <c r="A34" s="2626"/>
      <c r="B34" s="2640" t="s">
        <v>1866</v>
      </c>
      <c r="C34" s="2640"/>
      <c r="D34" s="2640"/>
      <c r="E34" s="2640"/>
      <c r="F34" s="2640"/>
      <c r="G34" s="2641"/>
      <c r="H34" s="2768"/>
      <c r="I34" s="2640" t="s">
        <v>1835</v>
      </c>
      <c r="J34" s="2640"/>
      <c r="K34" s="2640"/>
      <c r="L34" s="2640"/>
      <c r="M34" s="2641"/>
      <c r="N34" s="2769"/>
      <c r="O34" s="2643" t="s">
        <v>1867</v>
      </c>
      <c r="P34" s="2644"/>
      <c r="Q34" s="2770"/>
      <c r="R34" s="2643" t="s">
        <v>1835</v>
      </c>
      <c r="S34" s="2646"/>
      <c r="T34" s="2646"/>
      <c r="U34" s="2647"/>
      <c r="V34" s="2628"/>
    </row>
    <row r="35" spans="1:25" ht="60.75" thickBot="1" x14ac:dyDescent="0.3">
      <c r="A35" s="2626"/>
      <c r="B35" s="2771"/>
      <c r="C35" s="2772">
        <v>2025</v>
      </c>
      <c r="D35" s="2772">
        <f>C35+1</f>
        <v>2026</v>
      </c>
      <c r="E35" s="2772">
        <f t="shared" ref="E35" si="4">D35+1</f>
        <v>2027</v>
      </c>
      <c r="F35" s="2772">
        <f t="shared" ref="F35" si="5">E35+1</f>
        <v>2028</v>
      </c>
      <c r="G35" s="2773">
        <f>F35+1</f>
        <v>2029</v>
      </c>
      <c r="H35" s="2768"/>
      <c r="I35" s="2774" t="s">
        <v>839</v>
      </c>
      <c r="J35" s="2775" t="s">
        <v>1834</v>
      </c>
      <c r="K35" s="2775" t="s">
        <v>841</v>
      </c>
      <c r="L35" s="2775" t="s">
        <v>842</v>
      </c>
      <c r="M35" s="2776" t="s">
        <v>843</v>
      </c>
      <c r="N35" s="2777"/>
      <c r="O35" s="2778"/>
      <c r="P35" s="2779"/>
      <c r="Q35" s="2770"/>
      <c r="R35" s="2774" t="s">
        <v>1872</v>
      </c>
      <c r="S35" s="2775" t="s">
        <v>1869</v>
      </c>
      <c r="T35" s="2775" t="s">
        <v>1864</v>
      </c>
      <c r="U35" s="2776" t="s">
        <v>1865</v>
      </c>
      <c r="V35" s="2628"/>
    </row>
    <row r="36" spans="1:25" ht="45.75" customHeight="1" thickBot="1" x14ac:dyDescent="0.3">
      <c r="A36" s="2626"/>
      <c r="B36" s="2780" t="s">
        <v>1836</v>
      </c>
      <c r="C36" s="2834" t="s">
        <v>848</v>
      </c>
      <c r="D36" s="2835" t="s">
        <v>848</v>
      </c>
      <c r="E36" s="2835" t="s">
        <v>848</v>
      </c>
      <c r="F36" s="2835" t="s">
        <v>848</v>
      </c>
      <c r="G36" s="2836" t="s">
        <v>848</v>
      </c>
      <c r="H36" s="2768"/>
      <c r="I36" s="2781">
        <f>NPV($E$9,C36:G36)</f>
        <v>0</v>
      </c>
      <c r="J36" s="2782" t="str">
        <f>P28</f>
        <v>[Select Delivery Factor]</v>
      </c>
      <c r="K36" s="2783" t="e">
        <f>J36*I36</f>
        <v>#VALUE!</v>
      </c>
      <c r="L36" s="2784">
        <f>SUM(C38:G38)</f>
        <v>0</v>
      </c>
      <c r="M36" s="2785" t="e">
        <f>L36/I36</f>
        <v>#DIV/0!</v>
      </c>
      <c r="N36" s="2777"/>
      <c r="O36" s="2786" t="s">
        <v>1836</v>
      </c>
      <c r="P36" s="2843" t="s">
        <v>848</v>
      </c>
      <c r="Q36" s="2770"/>
      <c r="R36" s="2677" t="e">
        <f>P36*P28</f>
        <v>#VALUE!</v>
      </c>
      <c r="S36" s="2683" t="e">
        <f>(R36/0.03)/((1.03)^P38)</f>
        <v>#VALUE!</v>
      </c>
      <c r="T36" s="2679" t="e">
        <f>P37/S36</f>
        <v>#VALUE!</v>
      </c>
      <c r="U36" s="2680" t="e">
        <f>(P37+L36)/(S36+K36)</f>
        <v>#VALUE!</v>
      </c>
      <c r="V36" s="2628"/>
    </row>
    <row r="37" spans="1:25" ht="30.75" thickBot="1" x14ac:dyDescent="0.3">
      <c r="A37" s="2626"/>
      <c r="B37" s="2787"/>
      <c r="C37" s="2837"/>
      <c r="D37" s="2838"/>
      <c r="E37" s="2838"/>
      <c r="F37" s="2838"/>
      <c r="G37" s="2839"/>
      <c r="H37" s="2768"/>
      <c r="I37" s="2788"/>
      <c r="J37" s="2789"/>
      <c r="K37" s="2790"/>
      <c r="L37" s="2791"/>
      <c r="M37" s="2792"/>
      <c r="N37" s="2793"/>
      <c r="O37" s="2786" t="s">
        <v>1862</v>
      </c>
      <c r="P37" s="2844" t="s">
        <v>849</v>
      </c>
      <c r="Q37" s="2770"/>
      <c r="R37" s="2677"/>
      <c r="S37" s="2683"/>
      <c r="T37" s="2679"/>
      <c r="U37" s="2680"/>
      <c r="V37" s="2628"/>
    </row>
    <row r="38" spans="1:25" ht="75.75" thickBot="1" x14ac:dyDescent="0.3">
      <c r="A38" s="2626"/>
      <c r="B38" s="2794" t="s">
        <v>846</v>
      </c>
      <c r="C38" s="2840" t="s">
        <v>849</v>
      </c>
      <c r="D38" s="2841" t="s">
        <v>849</v>
      </c>
      <c r="E38" s="2841" t="s">
        <v>849</v>
      </c>
      <c r="F38" s="2841" t="s">
        <v>849</v>
      </c>
      <c r="G38" s="2842" t="s">
        <v>849</v>
      </c>
      <c r="H38" s="2768"/>
      <c r="I38" s="2795"/>
      <c r="J38" s="2796"/>
      <c r="K38" s="2797"/>
      <c r="L38" s="2798"/>
      <c r="M38" s="2799"/>
      <c r="N38" s="2800"/>
      <c r="O38" s="2801" t="s">
        <v>1874</v>
      </c>
      <c r="P38" s="2845" t="s">
        <v>848</v>
      </c>
      <c r="Q38" s="2770"/>
      <c r="R38" s="2708"/>
      <c r="S38" s="2715"/>
      <c r="T38" s="2710"/>
      <c r="U38" s="2711"/>
      <c r="V38" s="2628"/>
    </row>
    <row r="39" spans="1:25" ht="17.45" customHeight="1" thickBot="1" x14ac:dyDescent="0.3">
      <c r="A39" s="2802"/>
      <c r="B39" s="2803"/>
      <c r="C39" s="2804"/>
      <c r="D39" s="2804"/>
      <c r="E39" s="2804"/>
      <c r="F39" s="2804"/>
      <c r="G39" s="2804"/>
      <c r="H39" s="2805"/>
      <c r="I39" s="2806"/>
      <c r="J39" s="2807"/>
      <c r="K39" s="2806"/>
      <c r="L39" s="2808"/>
      <c r="M39" s="2808"/>
      <c r="N39" s="2809"/>
      <c r="O39" s="2803"/>
      <c r="P39" s="2804"/>
      <c r="Q39" s="2810"/>
      <c r="R39" s="2806"/>
      <c r="S39" s="2807"/>
      <c r="T39" s="2806"/>
      <c r="U39" s="2808"/>
      <c r="V39" s="2811"/>
    </row>
    <row r="40" spans="1:25" ht="17.45" customHeight="1" thickBot="1" x14ac:dyDescent="0.3">
      <c r="A40" s="2812"/>
      <c r="B40" s="2813"/>
      <c r="C40" s="2728"/>
      <c r="D40" s="2728"/>
      <c r="E40" s="2728"/>
      <c r="F40" s="2728"/>
      <c r="G40" s="2728"/>
      <c r="H40" s="2814"/>
      <c r="I40" s="2815"/>
      <c r="J40" s="2816"/>
      <c r="K40" s="2815"/>
      <c r="L40" s="2817"/>
      <c r="M40" s="2817"/>
      <c r="N40" s="2627"/>
      <c r="O40" s="2813"/>
      <c r="P40" s="2728"/>
      <c r="Q40" s="2818"/>
      <c r="R40" s="2815"/>
      <c r="S40" s="2816"/>
      <c r="T40" s="2815"/>
      <c r="U40" s="2817"/>
      <c r="V40" s="2627"/>
      <c r="W40" s="2627"/>
    </row>
    <row r="41" spans="1:25" ht="15.75" thickBot="1" x14ac:dyDescent="0.3">
      <c r="A41" s="2733"/>
      <c r="B41" s="2734"/>
      <c r="C41" s="2734"/>
      <c r="D41" s="2734"/>
      <c r="E41" s="2734"/>
      <c r="F41" s="2734"/>
      <c r="G41" s="2734"/>
      <c r="H41" s="2734"/>
      <c r="I41" s="2734"/>
      <c r="J41" s="2734"/>
      <c r="K41" s="2734"/>
      <c r="L41" s="2734"/>
      <c r="M41" s="2734"/>
      <c r="N41" s="2734"/>
      <c r="O41" s="2734"/>
      <c r="P41" s="2734"/>
      <c r="Q41" s="2734"/>
      <c r="R41" s="2734"/>
      <c r="S41" s="2734"/>
      <c r="T41" s="2734"/>
      <c r="U41" s="2734"/>
      <c r="V41" s="2735"/>
    </row>
    <row r="42" spans="1:25" ht="19.5" thickBot="1" x14ac:dyDescent="0.35">
      <c r="A42" s="2626"/>
      <c r="B42" s="2736" t="s">
        <v>847</v>
      </c>
      <c r="C42" s="2736"/>
      <c r="D42" s="2736"/>
      <c r="E42" s="2736"/>
      <c r="F42" s="2736"/>
      <c r="G42" s="2736"/>
      <c r="H42" s="2736"/>
      <c r="I42" s="2736"/>
      <c r="J42" s="2736"/>
      <c r="K42" s="2736"/>
      <c r="L42" s="2736"/>
      <c r="M42" s="2736"/>
      <c r="N42" s="2736"/>
      <c r="O42" s="2736"/>
      <c r="P42" s="2736"/>
      <c r="Q42" s="2736"/>
      <c r="R42" s="2736"/>
      <c r="S42" s="2736"/>
      <c r="T42" s="2736"/>
      <c r="U42" s="2737"/>
      <c r="V42" s="2628"/>
      <c r="Y42" s="2336" t="s">
        <v>388</v>
      </c>
    </row>
    <row r="43" spans="1:25" x14ac:dyDescent="0.25">
      <c r="A43" s="2626"/>
      <c r="B43" s="2567" t="s">
        <v>829</v>
      </c>
      <c r="C43" s="2568"/>
      <c r="D43" s="2738"/>
      <c r="E43" s="2739">
        <f>'Tab 3-Schedule-Outcomes'!B35</f>
        <v>2</v>
      </c>
      <c r="F43" s="2740"/>
      <c r="G43" s="2740"/>
      <c r="H43" s="2740"/>
      <c r="I43" s="2740"/>
      <c r="J43" s="2740"/>
      <c r="K43" s="2741"/>
      <c r="L43" s="2742" t="s">
        <v>1816</v>
      </c>
      <c r="M43" s="2743"/>
      <c r="N43" s="2743"/>
      <c r="O43" s="2744"/>
      <c r="P43" s="2831" t="s">
        <v>1830</v>
      </c>
      <c r="Q43" s="2832"/>
      <c r="R43" s="2832"/>
      <c r="S43" s="2832"/>
      <c r="T43" s="2832"/>
      <c r="U43" s="2833"/>
      <c r="V43" s="2628"/>
    </row>
    <row r="44" spans="1:25" ht="15" customHeight="1" x14ac:dyDescent="0.25">
      <c r="A44" s="2626"/>
      <c r="B44" s="2583" t="s">
        <v>831</v>
      </c>
      <c r="C44" s="2584"/>
      <c r="D44" s="2745"/>
      <c r="E44" s="2746" t="str">
        <f>'Tab 3-Schedule-Outcomes'!C35</f>
        <v>[Enter Activity Name]</v>
      </c>
      <c r="F44" s="2747"/>
      <c r="G44" s="2747"/>
      <c r="H44" s="2747"/>
      <c r="I44" s="2747"/>
      <c r="J44" s="2747"/>
      <c r="K44" s="2748"/>
      <c r="L44" s="2583" t="s">
        <v>1870</v>
      </c>
      <c r="M44" s="2584"/>
      <c r="N44" s="2584"/>
      <c r="O44" s="2745"/>
      <c r="P44" s="2749">
        <f>_xlfn.AGGREGATE(9,6,K51,S51)</f>
        <v>0</v>
      </c>
      <c r="Q44" s="2590"/>
      <c r="R44" s="2590"/>
      <c r="S44" s="2590"/>
      <c r="T44" s="2590"/>
      <c r="U44" s="2591"/>
      <c r="V44" s="2628"/>
    </row>
    <row r="45" spans="1:25" ht="19.5" customHeight="1" x14ac:dyDescent="0.25">
      <c r="A45" s="2626"/>
      <c r="B45" s="2596" t="s">
        <v>830</v>
      </c>
      <c r="C45" s="2597"/>
      <c r="D45" s="2750"/>
      <c r="E45" s="2751" t="str">
        <f>'Tab 3-Schedule-Outcomes'!E35</f>
        <v>[8-digit HUC Code]</v>
      </c>
      <c r="F45" s="2752"/>
      <c r="G45" s="2752"/>
      <c r="H45" s="2752"/>
      <c r="I45" s="2752"/>
      <c r="J45" s="2752"/>
      <c r="K45" s="2753"/>
      <c r="L45" s="2583" t="s">
        <v>1863</v>
      </c>
      <c r="M45" s="2584"/>
      <c r="N45" s="2584"/>
      <c r="O45" s="2745"/>
      <c r="P45" s="2754" t="e">
        <f>U51</f>
        <v>#VALUE!</v>
      </c>
      <c r="Q45" s="2603"/>
      <c r="R45" s="2603"/>
      <c r="S45" s="2603"/>
      <c r="T45" s="2603"/>
      <c r="U45" s="2755"/>
      <c r="V45" s="2628"/>
    </row>
    <row r="46" spans="1:25" ht="15.75" customHeight="1" thickBot="1" x14ac:dyDescent="0.3">
      <c r="A46" s="2626"/>
      <c r="B46" s="2610" t="s">
        <v>1833</v>
      </c>
      <c r="C46" s="2611"/>
      <c r="D46" s="2756"/>
      <c r="E46" s="2757" t="str">
        <f>'Tab 3-Schedule-Outcomes'!M35</f>
        <v>[Select Target Pollutant]</v>
      </c>
      <c r="F46" s="2758"/>
      <c r="G46" s="2758"/>
      <c r="H46" s="2758"/>
      <c r="I46" s="2758"/>
      <c r="J46" s="2758"/>
      <c r="K46" s="2759"/>
      <c r="L46" s="2615" t="s">
        <v>1843</v>
      </c>
      <c r="M46" s="2616"/>
      <c r="N46" s="2616"/>
      <c r="O46" s="2760"/>
      <c r="P46" s="2761">
        <f>_xlfn.AGGREGATE(9,6,L51,P52)</f>
        <v>0</v>
      </c>
      <c r="Q46" s="2762"/>
      <c r="R46" s="2762"/>
      <c r="S46" s="2762"/>
      <c r="T46" s="2762"/>
      <c r="U46" s="2763"/>
      <c r="V46" s="2628"/>
    </row>
    <row r="47" spans="1:25" ht="15.75" customHeight="1" thickBot="1" x14ac:dyDescent="0.3">
      <c r="A47" s="2626"/>
      <c r="B47" s="2764"/>
      <c r="C47" s="2764"/>
      <c r="D47" s="2764"/>
      <c r="E47" s="2765"/>
      <c r="F47" s="2765"/>
      <c r="G47" s="2765"/>
      <c r="H47" s="2765"/>
      <c r="I47" s="2765"/>
      <c r="J47" s="2765"/>
      <c r="K47" s="2765"/>
      <c r="L47" s="2766"/>
      <c r="M47" s="2766"/>
      <c r="N47" s="2766"/>
      <c r="O47" s="2766"/>
      <c r="P47" s="2766"/>
      <c r="Q47" s="2766"/>
      <c r="R47" s="2766"/>
      <c r="S47" s="2766"/>
      <c r="T47" s="2766"/>
      <c r="U47" s="2766"/>
      <c r="V47" s="2628"/>
    </row>
    <row r="48" spans="1:25" ht="15.75" customHeight="1" thickBot="1" x14ac:dyDescent="0.3">
      <c r="A48" s="2626"/>
      <c r="B48" s="2633" t="s">
        <v>1876</v>
      </c>
      <c r="C48" s="2633"/>
      <c r="D48" s="2633"/>
      <c r="E48" s="2633"/>
      <c r="F48" s="2633"/>
      <c r="G48" s="2633"/>
      <c r="H48" s="2633"/>
      <c r="I48" s="2633"/>
      <c r="J48" s="2633"/>
      <c r="K48" s="2633"/>
      <c r="L48" s="2633"/>
      <c r="M48" s="2633"/>
      <c r="N48" s="2767"/>
      <c r="O48" s="2635" t="s">
        <v>1873</v>
      </c>
      <c r="P48" s="2635"/>
      <c r="Q48" s="2635"/>
      <c r="R48" s="2635"/>
      <c r="S48" s="2635"/>
      <c r="T48" s="2635"/>
      <c r="U48" s="2636"/>
      <c r="V48" s="2628"/>
    </row>
    <row r="49" spans="1:25" ht="16.5" customHeight="1" thickBot="1" x14ac:dyDescent="0.3">
      <c r="A49" s="2626"/>
      <c r="B49" s="2640" t="s">
        <v>1866</v>
      </c>
      <c r="C49" s="2640"/>
      <c r="D49" s="2640"/>
      <c r="E49" s="2640"/>
      <c r="F49" s="2640"/>
      <c r="G49" s="2641"/>
      <c r="H49" s="2768"/>
      <c r="I49" s="2640" t="s">
        <v>1835</v>
      </c>
      <c r="J49" s="2640"/>
      <c r="K49" s="2640"/>
      <c r="L49" s="2640"/>
      <c r="M49" s="2641"/>
      <c r="N49" s="2769"/>
      <c r="O49" s="2643" t="s">
        <v>1867</v>
      </c>
      <c r="P49" s="2644"/>
      <c r="Q49" s="2770"/>
      <c r="R49" s="2643" t="s">
        <v>1835</v>
      </c>
      <c r="S49" s="2646"/>
      <c r="T49" s="2646"/>
      <c r="U49" s="2647"/>
      <c r="V49" s="2628"/>
    </row>
    <row r="50" spans="1:25" ht="60.75" thickBot="1" x14ac:dyDescent="0.3">
      <c r="A50" s="2626"/>
      <c r="B50" s="2771"/>
      <c r="C50" s="2772">
        <v>2025</v>
      </c>
      <c r="D50" s="2772">
        <f>C50+1</f>
        <v>2026</v>
      </c>
      <c r="E50" s="2772">
        <f>D50+1</f>
        <v>2027</v>
      </c>
      <c r="F50" s="2772">
        <f>E50+1</f>
        <v>2028</v>
      </c>
      <c r="G50" s="2773">
        <f>F50+1</f>
        <v>2029</v>
      </c>
      <c r="H50" s="2768"/>
      <c r="I50" s="2774" t="s">
        <v>839</v>
      </c>
      <c r="J50" s="2775" t="s">
        <v>1834</v>
      </c>
      <c r="K50" s="2775" t="s">
        <v>841</v>
      </c>
      <c r="L50" s="2775" t="s">
        <v>842</v>
      </c>
      <c r="M50" s="2776" t="s">
        <v>843</v>
      </c>
      <c r="N50" s="2777"/>
      <c r="O50" s="2778"/>
      <c r="P50" s="2779"/>
      <c r="Q50" s="2770"/>
      <c r="R50" s="2774" t="s">
        <v>1872</v>
      </c>
      <c r="S50" s="2775" t="s">
        <v>1869</v>
      </c>
      <c r="T50" s="2775" t="s">
        <v>1864</v>
      </c>
      <c r="U50" s="2776" t="s">
        <v>1865</v>
      </c>
      <c r="V50" s="2628"/>
    </row>
    <row r="51" spans="1:25" ht="30.75" customHeight="1" thickBot="1" x14ac:dyDescent="0.3">
      <c r="A51" s="2626"/>
      <c r="B51" s="2780" t="s">
        <v>1836</v>
      </c>
      <c r="C51" s="2834" t="s">
        <v>848</v>
      </c>
      <c r="D51" s="2835" t="s">
        <v>848</v>
      </c>
      <c r="E51" s="2835" t="s">
        <v>848</v>
      </c>
      <c r="F51" s="2835" t="s">
        <v>848</v>
      </c>
      <c r="G51" s="2836" t="s">
        <v>848</v>
      </c>
      <c r="H51" s="2768"/>
      <c r="I51" s="2781">
        <f>NPV($E$9,C51:G51)</f>
        <v>0</v>
      </c>
      <c r="J51" s="2782" t="str">
        <f>P43</f>
        <v>[Select Delivery Factor]</v>
      </c>
      <c r="K51" s="2783" t="e">
        <f>J51*I51</f>
        <v>#VALUE!</v>
      </c>
      <c r="L51" s="2784">
        <f>SUM(C53:G53)</f>
        <v>0</v>
      </c>
      <c r="M51" s="2785" t="e">
        <f>L51/I51</f>
        <v>#DIV/0!</v>
      </c>
      <c r="N51" s="2777"/>
      <c r="O51" s="2786" t="s">
        <v>1836</v>
      </c>
      <c r="P51" s="2843" t="s">
        <v>848</v>
      </c>
      <c r="Q51" s="2770"/>
      <c r="R51" s="2677" t="e">
        <f>P51*P43</f>
        <v>#VALUE!</v>
      </c>
      <c r="S51" s="2683" t="e">
        <f>(R51/0.03)/((1.03)^P53)</f>
        <v>#VALUE!</v>
      </c>
      <c r="T51" s="2679" t="e">
        <f>P52/S51</f>
        <v>#VALUE!</v>
      </c>
      <c r="U51" s="2680" t="e">
        <f>(P52+L51)/(S51+K51)</f>
        <v>#VALUE!</v>
      </c>
      <c r="V51" s="2628"/>
    </row>
    <row r="52" spans="1:25" ht="30.75" thickBot="1" x14ac:dyDescent="0.3">
      <c r="A52" s="2626"/>
      <c r="B52" s="2787"/>
      <c r="C52" s="2837"/>
      <c r="D52" s="2838"/>
      <c r="E52" s="2838"/>
      <c r="F52" s="2838"/>
      <c r="G52" s="2839"/>
      <c r="H52" s="2768"/>
      <c r="I52" s="2788"/>
      <c r="J52" s="2789"/>
      <c r="K52" s="2790"/>
      <c r="L52" s="2791"/>
      <c r="M52" s="2792"/>
      <c r="N52" s="2793"/>
      <c r="O52" s="2786" t="s">
        <v>1862</v>
      </c>
      <c r="P52" s="2844" t="s">
        <v>849</v>
      </c>
      <c r="Q52" s="2770"/>
      <c r="R52" s="2677"/>
      <c r="S52" s="2683"/>
      <c r="T52" s="2679"/>
      <c r="U52" s="2680"/>
      <c r="V52" s="2628"/>
    </row>
    <row r="53" spans="1:25" ht="75.75" thickBot="1" x14ac:dyDescent="0.3">
      <c r="A53" s="2626"/>
      <c r="B53" s="2794" t="s">
        <v>846</v>
      </c>
      <c r="C53" s="2840" t="s">
        <v>849</v>
      </c>
      <c r="D53" s="2841" t="s">
        <v>849</v>
      </c>
      <c r="E53" s="2841" t="s">
        <v>849</v>
      </c>
      <c r="F53" s="2841" t="s">
        <v>849</v>
      </c>
      <c r="G53" s="2842" t="s">
        <v>849</v>
      </c>
      <c r="H53" s="2768"/>
      <c r="I53" s="2795"/>
      <c r="J53" s="2796"/>
      <c r="K53" s="2797"/>
      <c r="L53" s="2798"/>
      <c r="M53" s="2799"/>
      <c r="N53" s="2800"/>
      <c r="O53" s="2801" t="s">
        <v>1874</v>
      </c>
      <c r="P53" s="2845" t="s">
        <v>848</v>
      </c>
      <c r="Q53" s="2770"/>
      <c r="R53" s="2708"/>
      <c r="S53" s="2715"/>
      <c r="T53" s="2710"/>
      <c r="U53" s="2711"/>
      <c r="V53" s="2628"/>
    </row>
    <row r="54" spans="1:25" ht="16.5" thickBot="1" x14ac:dyDescent="0.3">
      <c r="A54" s="2802"/>
      <c r="B54" s="2803"/>
      <c r="C54" s="2804"/>
      <c r="D54" s="2804"/>
      <c r="E54" s="2804"/>
      <c r="F54" s="2804"/>
      <c r="G54" s="2804"/>
      <c r="H54" s="2805"/>
      <c r="I54" s="2806"/>
      <c r="J54" s="2807"/>
      <c r="K54" s="2806"/>
      <c r="L54" s="2808"/>
      <c r="M54" s="2808"/>
      <c r="N54" s="2809"/>
      <c r="O54" s="2803"/>
      <c r="P54" s="2804"/>
      <c r="Q54" s="2810"/>
      <c r="R54" s="2806"/>
      <c r="S54" s="2807"/>
      <c r="T54" s="2806"/>
      <c r="U54" s="2808"/>
      <c r="V54" s="2811"/>
    </row>
    <row r="55" spans="1:25" ht="15.75" thickBot="1" x14ac:dyDescent="0.3"/>
    <row r="56" spans="1:25" ht="15.75" thickBot="1" x14ac:dyDescent="0.3">
      <c r="A56" s="2819"/>
      <c r="B56" s="2734"/>
      <c r="C56" s="2734"/>
      <c r="D56" s="2734"/>
      <c r="E56" s="2734"/>
      <c r="F56" s="2734"/>
      <c r="G56" s="2734"/>
      <c r="H56" s="2734"/>
      <c r="I56" s="2734"/>
      <c r="J56" s="2734"/>
      <c r="K56" s="2734"/>
      <c r="L56" s="2734"/>
      <c r="M56" s="2734"/>
      <c r="N56" s="2734"/>
      <c r="O56" s="2734"/>
      <c r="P56" s="2734"/>
      <c r="Q56" s="2734"/>
      <c r="R56" s="2734"/>
      <c r="S56" s="2734"/>
      <c r="T56" s="2734"/>
      <c r="U56" s="2734"/>
      <c r="V56" s="2735"/>
    </row>
    <row r="57" spans="1:25" ht="19.5" thickBot="1" x14ac:dyDescent="0.35">
      <c r="A57" s="2812"/>
      <c r="B57" s="2820" t="s">
        <v>847</v>
      </c>
      <c r="C57" s="2820"/>
      <c r="D57" s="2820"/>
      <c r="E57" s="2820"/>
      <c r="F57" s="2820"/>
      <c r="G57" s="2820"/>
      <c r="H57" s="2820"/>
      <c r="I57" s="2820"/>
      <c r="J57" s="2820"/>
      <c r="K57" s="2820"/>
      <c r="L57" s="2820"/>
      <c r="M57" s="2820"/>
      <c r="N57" s="2820"/>
      <c r="O57" s="2820"/>
      <c r="P57" s="2820"/>
      <c r="Q57" s="2820"/>
      <c r="R57" s="2820"/>
      <c r="S57" s="2820"/>
      <c r="T57" s="2820"/>
      <c r="U57" s="2821"/>
      <c r="V57" s="2628"/>
      <c r="Y57" s="2336" t="s">
        <v>388</v>
      </c>
    </row>
    <row r="58" spans="1:25" x14ac:dyDescent="0.25">
      <c r="A58" s="2812"/>
      <c r="B58" s="2567" t="s">
        <v>829</v>
      </c>
      <c r="C58" s="2568"/>
      <c r="D58" s="2569"/>
      <c r="E58" s="2739">
        <f>'Tab 3-Schedule-Outcomes'!B36</f>
        <v>3</v>
      </c>
      <c r="F58" s="2740"/>
      <c r="G58" s="2740"/>
      <c r="H58" s="2740"/>
      <c r="I58" s="2740"/>
      <c r="J58" s="2740"/>
      <c r="K58" s="2822"/>
      <c r="L58" s="2742" t="s">
        <v>1816</v>
      </c>
      <c r="M58" s="2743"/>
      <c r="N58" s="2743"/>
      <c r="O58" s="2823"/>
      <c r="P58" s="2831" t="s">
        <v>1830</v>
      </c>
      <c r="Q58" s="2832"/>
      <c r="R58" s="2832"/>
      <c r="S58" s="2832"/>
      <c r="T58" s="2832"/>
      <c r="U58" s="2833"/>
      <c r="V58" s="2628"/>
    </row>
    <row r="59" spans="1:25" ht="15" customHeight="1" x14ac:dyDescent="0.25">
      <c r="A59" s="2812"/>
      <c r="B59" s="2583" t="s">
        <v>831</v>
      </c>
      <c r="C59" s="2584"/>
      <c r="D59" s="2585"/>
      <c r="E59" s="2746" t="str">
        <f>'Tab 3-Schedule-Outcomes'!C36</f>
        <v>[Enter Activity Name]</v>
      </c>
      <c r="F59" s="2747"/>
      <c r="G59" s="2747"/>
      <c r="H59" s="2747"/>
      <c r="I59" s="2747"/>
      <c r="J59" s="2747"/>
      <c r="K59" s="2824"/>
      <c r="L59" s="2583" t="s">
        <v>1870</v>
      </c>
      <c r="M59" s="2584"/>
      <c r="N59" s="2584"/>
      <c r="O59" s="2585"/>
      <c r="P59" s="2749">
        <f>_xlfn.AGGREGATE(9,6,K66,S66)</f>
        <v>0</v>
      </c>
      <c r="Q59" s="2590"/>
      <c r="R59" s="2590"/>
      <c r="S59" s="2590"/>
      <c r="T59" s="2590"/>
      <c r="U59" s="2591"/>
      <c r="V59" s="2628"/>
    </row>
    <row r="60" spans="1:25" x14ac:dyDescent="0.25">
      <c r="A60" s="2812"/>
      <c r="B60" s="2596" t="s">
        <v>830</v>
      </c>
      <c r="C60" s="2597"/>
      <c r="D60" s="2598"/>
      <c r="E60" s="2751" t="str">
        <f>'Tab 3-Schedule-Outcomes'!E36</f>
        <v>[8-digit HUC Code]</v>
      </c>
      <c r="F60" s="2752"/>
      <c r="G60" s="2752"/>
      <c r="H60" s="2752"/>
      <c r="I60" s="2752"/>
      <c r="J60" s="2752"/>
      <c r="K60" s="2825"/>
      <c r="L60" s="2583" t="s">
        <v>1863</v>
      </c>
      <c r="M60" s="2584"/>
      <c r="N60" s="2584"/>
      <c r="O60" s="2585"/>
      <c r="P60" s="2754" t="e">
        <f>U66</f>
        <v>#VALUE!</v>
      </c>
      <c r="Q60" s="2603"/>
      <c r="R60" s="2603"/>
      <c r="S60" s="2603"/>
      <c r="T60" s="2603"/>
      <c r="U60" s="2755"/>
      <c r="V60" s="2628"/>
    </row>
    <row r="61" spans="1:25" ht="15.75" customHeight="1" thickBot="1" x14ac:dyDescent="0.3">
      <c r="A61" s="2812"/>
      <c r="B61" s="2610" t="s">
        <v>1833</v>
      </c>
      <c r="C61" s="2611"/>
      <c r="D61" s="2612"/>
      <c r="E61" s="2757" t="str">
        <f>'Tab 3-Schedule-Outcomes'!M36</f>
        <v>[Select Target Pollutant]</v>
      </c>
      <c r="F61" s="2758"/>
      <c r="G61" s="2758"/>
      <c r="H61" s="2758"/>
      <c r="I61" s="2758"/>
      <c r="J61" s="2758"/>
      <c r="K61" s="2826"/>
      <c r="L61" s="2615" t="s">
        <v>1843</v>
      </c>
      <c r="M61" s="2616"/>
      <c r="N61" s="2616"/>
      <c r="O61" s="2617"/>
      <c r="P61" s="2761">
        <f>_xlfn.AGGREGATE(9,6,L66,P67)</f>
        <v>0</v>
      </c>
      <c r="Q61" s="2762"/>
      <c r="R61" s="2762"/>
      <c r="S61" s="2762"/>
      <c r="T61" s="2762"/>
      <c r="U61" s="2763"/>
      <c r="V61" s="2628"/>
    </row>
    <row r="62" spans="1:25" ht="15.75" customHeight="1" thickBot="1" x14ac:dyDescent="0.3">
      <c r="A62" s="2812"/>
      <c r="B62" s="2827"/>
      <c r="C62" s="2827"/>
      <c r="D62" s="2827"/>
      <c r="E62" s="2828"/>
      <c r="F62" s="2828"/>
      <c r="G62" s="2828"/>
      <c r="H62" s="2828"/>
      <c r="I62" s="2828"/>
      <c r="J62" s="2828"/>
      <c r="K62" s="2828"/>
      <c r="L62" s="2829"/>
      <c r="M62" s="2829"/>
      <c r="N62" s="2829"/>
      <c r="O62" s="2829"/>
      <c r="P62" s="2829"/>
      <c r="Q62" s="2829"/>
      <c r="R62" s="2829"/>
      <c r="S62" s="2829"/>
      <c r="T62" s="2829"/>
      <c r="U62" s="2829"/>
      <c r="V62" s="2628"/>
    </row>
    <row r="63" spans="1:25" ht="19.5" thickBot="1" x14ac:dyDescent="0.3">
      <c r="A63" s="2812"/>
      <c r="B63" s="2633" t="s">
        <v>1876</v>
      </c>
      <c r="C63" s="2633"/>
      <c r="D63" s="2633"/>
      <c r="E63" s="2633"/>
      <c r="F63" s="2633"/>
      <c r="G63" s="2633"/>
      <c r="H63" s="2633"/>
      <c r="I63" s="2633"/>
      <c r="J63" s="2633"/>
      <c r="K63" s="2633"/>
      <c r="L63" s="2633"/>
      <c r="M63" s="2633"/>
      <c r="N63" s="2767"/>
      <c r="O63" s="2635" t="s">
        <v>1873</v>
      </c>
      <c r="P63" s="2635"/>
      <c r="Q63" s="2635"/>
      <c r="R63" s="2635"/>
      <c r="S63" s="2635"/>
      <c r="T63" s="2635"/>
      <c r="U63" s="2636"/>
      <c r="V63" s="2628"/>
    </row>
    <row r="64" spans="1:25" ht="16.5" customHeight="1" thickBot="1" x14ac:dyDescent="0.3">
      <c r="A64" s="2812"/>
      <c r="B64" s="2640" t="s">
        <v>1866</v>
      </c>
      <c r="C64" s="2640"/>
      <c r="D64" s="2640"/>
      <c r="E64" s="2640"/>
      <c r="F64" s="2640"/>
      <c r="G64" s="2641"/>
      <c r="H64" s="2768"/>
      <c r="I64" s="2640" t="s">
        <v>1835</v>
      </c>
      <c r="J64" s="2640"/>
      <c r="K64" s="2640"/>
      <c r="L64" s="2640"/>
      <c r="M64" s="2641"/>
      <c r="N64" s="2769"/>
      <c r="O64" s="2643" t="s">
        <v>1867</v>
      </c>
      <c r="P64" s="2644"/>
      <c r="Q64" s="2770"/>
      <c r="R64" s="2643" t="s">
        <v>1835</v>
      </c>
      <c r="S64" s="2646"/>
      <c r="T64" s="2646"/>
      <c r="U64" s="2647"/>
      <c r="V64" s="2628"/>
    </row>
    <row r="65" spans="1:25" ht="60.75" thickBot="1" x14ac:dyDescent="0.3">
      <c r="A65" s="2812"/>
      <c r="B65" s="2771"/>
      <c r="C65" s="2772">
        <v>2025</v>
      </c>
      <c r="D65" s="2772">
        <f>C65+1</f>
        <v>2026</v>
      </c>
      <c r="E65" s="2772">
        <f>D65+1</f>
        <v>2027</v>
      </c>
      <c r="F65" s="2772">
        <f>E65+1</f>
        <v>2028</v>
      </c>
      <c r="G65" s="2773">
        <f>F65+1</f>
        <v>2029</v>
      </c>
      <c r="H65" s="2768"/>
      <c r="I65" s="2774" t="s">
        <v>839</v>
      </c>
      <c r="J65" s="2775" t="s">
        <v>1834</v>
      </c>
      <c r="K65" s="2775" t="s">
        <v>841</v>
      </c>
      <c r="L65" s="2775" t="s">
        <v>842</v>
      </c>
      <c r="M65" s="2776" t="s">
        <v>843</v>
      </c>
      <c r="N65" s="2777"/>
      <c r="O65" s="2778"/>
      <c r="P65" s="2779"/>
      <c r="Q65" s="2770"/>
      <c r="R65" s="2774" t="s">
        <v>1872</v>
      </c>
      <c r="S65" s="2775" t="s">
        <v>1869</v>
      </c>
      <c r="T65" s="2775" t="s">
        <v>1864</v>
      </c>
      <c r="U65" s="2776" t="s">
        <v>1865</v>
      </c>
      <c r="V65" s="2628"/>
    </row>
    <row r="66" spans="1:25" ht="30.75" customHeight="1" thickBot="1" x14ac:dyDescent="0.3">
      <c r="A66" s="2812"/>
      <c r="B66" s="2780" t="s">
        <v>1836</v>
      </c>
      <c r="C66" s="2834" t="s">
        <v>848</v>
      </c>
      <c r="D66" s="2835" t="s">
        <v>848</v>
      </c>
      <c r="E66" s="2835" t="s">
        <v>848</v>
      </c>
      <c r="F66" s="2835" t="s">
        <v>848</v>
      </c>
      <c r="G66" s="2836" t="s">
        <v>848</v>
      </c>
      <c r="H66" s="2768"/>
      <c r="I66" s="2781">
        <f>NPV($E$9,C66:G66)</f>
        <v>0</v>
      </c>
      <c r="J66" s="2782" t="str">
        <f>P58</f>
        <v>[Select Delivery Factor]</v>
      </c>
      <c r="K66" s="2783" t="e">
        <f>J66*I66</f>
        <v>#VALUE!</v>
      </c>
      <c r="L66" s="2784">
        <f>SUM(C68:G68)</f>
        <v>0</v>
      </c>
      <c r="M66" s="2785" t="e">
        <f>L66/I66</f>
        <v>#DIV/0!</v>
      </c>
      <c r="N66" s="2777"/>
      <c r="O66" s="2786" t="s">
        <v>1836</v>
      </c>
      <c r="P66" s="2843" t="s">
        <v>848</v>
      </c>
      <c r="Q66" s="2770"/>
      <c r="R66" s="2677" t="e">
        <f>P66*P58</f>
        <v>#VALUE!</v>
      </c>
      <c r="S66" s="2683" t="e">
        <f>(R66/0.03)/((1.03)^P68)</f>
        <v>#VALUE!</v>
      </c>
      <c r="T66" s="2679" t="e">
        <f>P67/S66</f>
        <v>#VALUE!</v>
      </c>
      <c r="U66" s="2680" t="e">
        <f>(P67+L66)/(S66+K66)</f>
        <v>#VALUE!</v>
      </c>
      <c r="V66" s="2628"/>
    </row>
    <row r="67" spans="1:25" ht="30.75" thickBot="1" x14ac:dyDescent="0.3">
      <c r="A67" s="2812"/>
      <c r="B67" s="2787"/>
      <c r="C67" s="2837"/>
      <c r="D67" s="2838"/>
      <c r="E67" s="2838"/>
      <c r="F67" s="2838"/>
      <c r="G67" s="2839"/>
      <c r="H67" s="2768"/>
      <c r="I67" s="2788"/>
      <c r="J67" s="2789"/>
      <c r="K67" s="2790"/>
      <c r="L67" s="2791"/>
      <c r="M67" s="2792"/>
      <c r="N67" s="2793"/>
      <c r="O67" s="2786" t="s">
        <v>1862</v>
      </c>
      <c r="P67" s="2844" t="s">
        <v>849</v>
      </c>
      <c r="Q67" s="2770"/>
      <c r="R67" s="2677"/>
      <c r="S67" s="2683"/>
      <c r="T67" s="2679"/>
      <c r="U67" s="2680"/>
      <c r="V67" s="2628"/>
    </row>
    <row r="68" spans="1:25" ht="75.75" thickBot="1" x14ac:dyDescent="0.3">
      <c r="A68" s="2812"/>
      <c r="B68" s="2794" t="s">
        <v>846</v>
      </c>
      <c r="C68" s="2840" t="s">
        <v>849</v>
      </c>
      <c r="D68" s="2841" t="s">
        <v>849</v>
      </c>
      <c r="E68" s="2841" t="s">
        <v>849</v>
      </c>
      <c r="F68" s="2841" t="s">
        <v>849</v>
      </c>
      <c r="G68" s="2842" t="s">
        <v>849</v>
      </c>
      <c r="H68" s="2768"/>
      <c r="I68" s="2795"/>
      <c r="J68" s="2796"/>
      <c r="K68" s="2797"/>
      <c r="L68" s="2798"/>
      <c r="M68" s="2799"/>
      <c r="N68" s="2800"/>
      <c r="O68" s="2801" t="s">
        <v>1874</v>
      </c>
      <c r="P68" s="2845" t="s">
        <v>848</v>
      </c>
      <c r="Q68" s="2770"/>
      <c r="R68" s="2708"/>
      <c r="S68" s="2715"/>
      <c r="T68" s="2710"/>
      <c r="U68" s="2711"/>
      <c r="V68" s="2628"/>
    </row>
    <row r="69" spans="1:25" ht="16.5" thickBot="1" x14ac:dyDescent="0.3">
      <c r="A69" s="2830"/>
      <c r="B69" s="2803"/>
      <c r="C69" s="2804"/>
      <c r="D69" s="2804"/>
      <c r="E69" s="2804"/>
      <c r="F69" s="2804"/>
      <c r="G69" s="2804"/>
      <c r="H69" s="2805"/>
      <c r="I69" s="2806"/>
      <c r="J69" s="2807"/>
      <c r="K69" s="2806"/>
      <c r="L69" s="2808"/>
      <c r="M69" s="2808"/>
      <c r="N69" s="2809"/>
      <c r="O69" s="2803"/>
      <c r="P69" s="2804"/>
      <c r="Q69" s="2810"/>
      <c r="R69" s="2806"/>
      <c r="S69" s="2807"/>
      <c r="T69" s="2806"/>
      <c r="U69" s="2808"/>
      <c r="V69" s="2811"/>
    </row>
    <row r="70" spans="1:25" ht="15.75" thickBot="1" x14ac:dyDescent="0.3"/>
    <row r="71" spans="1:25" ht="15.75" thickBot="1" x14ac:dyDescent="0.3">
      <c r="A71" s="2819"/>
      <c r="B71" s="2734"/>
      <c r="C71" s="2734"/>
      <c r="D71" s="2734"/>
      <c r="E71" s="2734"/>
      <c r="F71" s="2734"/>
      <c r="G71" s="2734"/>
      <c r="H71" s="2734"/>
      <c r="I71" s="2734"/>
      <c r="J71" s="2734"/>
      <c r="K71" s="2734"/>
      <c r="L71" s="2734"/>
      <c r="M71" s="2734"/>
      <c r="N71" s="2734"/>
      <c r="O71" s="2734"/>
      <c r="P71" s="2734"/>
      <c r="Q71" s="2734"/>
      <c r="R71" s="2734"/>
      <c r="S71" s="2734"/>
      <c r="T71" s="2734"/>
      <c r="U71" s="2734"/>
      <c r="V71" s="2735"/>
    </row>
    <row r="72" spans="1:25" ht="19.5" thickBot="1" x14ac:dyDescent="0.35">
      <c r="A72" s="2812"/>
      <c r="B72" s="2820" t="s">
        <v>847</v>
      </c>
      <c r="C72" s="2820"/>
      <c r="D72" s="2820"/>
      <c r="E72" s="2820"/>
      <c r="F72" s="2820"/>
      <c r="G72" s="2820"/>
      <c r="H72" s="2820"/>
      <c r="I72" s="2820"/>
      <c r="J72" s="2820"/>
      <c r="K72" s="2820"/>
      <c r="L72" s="2820"/>
      <c r="M72" s="2820"/>
      <c r="N72" s="2820"/>
      <c r="O72" s="2820"/>
      <c r="P72" s="2820"/>
      <c r="Q72" s="2820"/>
      <c r="R72" s="2820"/>
      <c r="S72" s="2820"/>
      <c r="T72" s="2820"/>
      <c r="U72" s="2821"/>
      <c r="V72" s="2628"/>
      <c r="Y72" s="2336" t="s">
        <v>388</v>
      </c>
    </row>
    <row r="73" spans="1:25" x14ac:dyDescent="0.25">
      <c r="A73" s="2812"/>
      <c r="B73" s="2567" t="s">
        <v>829</v>
      </c>
      <c r="C73" s="2568"/>
      <c r="D73" s="2569"/>
      <c r="E73" s="2739">
        <f>'Tab 3-Schedule-Outcomes'!B37</f>
        <v>4</v>
      </c>
      <c r="F73" s="2740"/>
      <c r="G73" s="2740"/>
      <c r="H73" s="2740"/>
      <c r="I73" s="2740"/>
      <c r="J73" s="2740"/>
      <c r="K73" s="2822"/>
      <c r="L73" s="2742" t="s">
        <v>1816</v>
      </c>
      <c r="M73" s="2743"/>
      <c r="N73" s="2743"/>
      <c r="O73" s="2823"/>
      <c r="P73" s="2831" t="s">
        <v>1830</v>
      </c>
      <c r="Q73" s="2832"/>
      <c r="R73" s="2832"/>
      <c r="S73" s="2832"/>
      <c r="T73" s="2832"/>
      <c r="U73" s="2833"/>
      <c r="V73" s="2628"/>
    </row>
    <row r="74" spans="1:25" ht="15" customHeight="1" x14ac:dyDescent="0.25">
      <c r="A74" s="2812"/>
      <c r="B74" s="2583" t="s">
        <v>831</v>
      </c>
      <c r="C74" s="2584"/>
      <c r="D74" s="2585"/>
      <c r="E74" s="2746" t="str">
        <f>'Tab 3-Schedule-Outcomes'!C37</f>
        <v>[Enter Activity Name]</v>
      </c>
      <c r="F74" s="2747"/>
      <c r="G74" s="2747"/>
      <c r="H74" s="2747"/>
      <c r="I74" s="2747"/>
      <c r="J74" s="2747"/>
      <c r="K74" s="2824"/>
      <c r="L74" s="2583" t="s">
        <v>1870</v>
      </c>
      <c r="M74" s="2584"/>
      <c r="N74" s="2584"/>
      <c r="O74" s="2585"/>
      <c r="P74" s="2749">
        <f>_xlfn.AGGREGATE(9,6,K81,S81)</f>
        <v>0</v>
      </c>
      <c r="Q74" s="2590"/>
      <c r="R74" s="2590"/>
      <c r="S74" s="2590"/>
      <c r="T74" s="2590"/>
      <c r="U74" s="2591"/>
      <c r="V74" s="2628"/>
    </row>
    <row r="75" spans="1:25" x14ac:dyDescent="0.25">
      <c r="A75" s="2812"/>
      <c r="B75" s="2596" t="s">
        <v>830</v>
      </c>
      <c r="C75" s="2597"/>
      <c r="D75" s="2598"/>
      <c r="E75" s="2751" t="str">
        <f>'Tab 3-Schedule-Outcomes'!E37</f>
        <v>[8-digit HUC Code]</v>
      </c>
      <c r="F75" s="2752"/>
      <c r="G75" s="2752"/>
      <c r="H75" s="2752"/>
      <c r="I75" s="2752"/>
      <c r="J75" s="2752"/>
      <c r="K75" s="2825"/>
      <c r="L75" s="2583" t="s">
        <v>1863</v>
      </c>
      <c r="M75" s="2584"/>
      <c r="N75" s="2584"/>
      <c r="O75" s="2585"/>
      <c r="P75" s="2754" t="e">
        <f>U81</f>
        <v>#VALUE!</v>
      </c>
      <c r="Q75" s="2603"/>
      <c r="R75" s="2603"/>
      <c r="S75" s="2603"/>
      <c r="T75" s="2603"/>
      <c r="U75" s="2755"/>
      <c r="V75" s="2628"/>
    </row>
    <row r="76" spans="1:25" ht="15.75" customHeight="1" thickBot="1" x14ac:dyDescent="0.3">
      <c r="A76" s="2812"/>
      <c r="B76" s="2610" t="s">
        <v>1833</v>
      </c>
      <c r="C76" s="2611"/>
      <c r="D76" s="2612"/>
      <c r="E76" s="2757" t="str">
        <f>'Tab 3-Schedule-Outcomes'!M37</f>
        <v>[Select Target Pollutant]</v>
      </c>
      <c r="F76" s="2758"/>
      <c r="G76" s="2758"/>
      <c r="H76" s="2758"/>
      <c r="I76" s="2758"/>
      <c r="J76" s="2758"/>
      <c r="K76" s="2826"/>
      <c r="L76" s="2615" t="s">
        <v>1843</v>
      </c>
      <c r="M76" s="2616"/>
      <c r="N76" s="2616"/>
      <c r="O76" s="2617"/>
      <c r="P76" s="2761">
        <f>_xlfn.AGGREGATE(9,6,L81,P82)</f>
        <v>0</v>
      </c>
      <c r="Q76" s="2762"/>
      <c r="R76" s="2762"/>
      <c r="S76" s="2762"/>
      <c r="T76" s="2762"/>
      <c r="U76" s="2763"/>
      <c r="V76" s="2628"/>
    </row>
    <row r="77" spans="1:25" ht="15.75" customHeight="1" thickBot="1" x14ac:dyDescent="0.3">
      <c r="A77" s="2812"/>
      <c r="B77" s="2827"/>
      <c r="C77" s="2827"/>
      <c r="D77" s="2827"/>
      <c r="E77" s="2828"/>
      <c r="F77" s="2828"/>
      <c r="G77" s="2828"/>
      <c r="H77" s="2828"/>
      <c r="I77" s="2828"/>
      <c r="J77" s="2828"/>
      <c r="K77" s="2828"/>
      <c r="L77" s="2829"/>
      <c r="M77" s="2829"/>
      <c r="N77" s="2829"/>
      <c r="O77" s="2829"/>
      <c r="P77" s="2829"/>
      <c r="Q77" s="2829"/>
      <c r="R77" s="2829"/>
      <c r="S77" s="2829"/>
      <c r="T77" s="2829"/>
      <c r="U77" s="2829"/>
      <c r="V77" s="2628"/>
    </row>
    <row r="78" spans="1:25" ht="19.5" thickBot="1" x14ac:dyDescent="0.3">
      <c r="A78" s="2812"/>
      <c r="B78" s="2633" t="s">
        <v>1876</v>
      </c>
      <c r="C78" s="2633"/>
      <c r="D78" s="2633"/>
      <c r="E78" s="2633"/>
      <c r="F78" s="2633"/>
      <c r="G78" s="2633"/>
      <c r="H78" s="2633"/>
      <c r="I78" s="2633"/>
      <c r="J78" s="2633"/>
      <c r="K78" s="2633"/>
      <c r="L78" s="2633"/>
      <c r="M78" s="2633"/>
      <c r="N78" s="2767"/>
      <c r="O78" s="2635" t="s">
        <v>1873</v>
      </c>
      <c r="P78" s="2635"/>
      <c r="Q78" s="2635"/>
      <c r="R78" s="2635"/>
      <c r="S78" s="2635"/>
      <c r="T78" s="2635"/>
      <c r="U78" s="2636"/>
      <c r="V78" s="2628"/>
    </row>
    <row r="79" spans="1:25" ht="16.5" customHeight="1" thickBot="1" x14ac:dyDescent="0.3">
      <c r="A79" s="2812"/>
      <c r="B79" s="2640" t="s">
        <v>1866</v>
      </c>
      <c r="C79" s="2640"/>
      <c r="D79" s="2640"/>
      <c r="E79" s="2640"/>
      <c r="F79" s="2640"/>
      <c r="G79" s="2641"/>
      <c r="H79" s="2768"/>
      <c r="I79" s="2640" t="s">
        <v>1835</v>
      </c>
      <c r="J79" s="2640"/>
      <c r="K79" s="2640"/>
      <c r="L79" s="2640"/>
      <c r="M79" s="2641"/>
      <c r="N79" s="2769"/>
      <c r="O79" s="2643" t="s">
        <v>1867</v>
      </c>
      <c r="P79" s="2644"/>
      <c r="Q79" s="2770"/>
      <c r="R79" s="2643" t="s">
        <v>1835</v>
      </c>
      <c r="S79" s="2646"/>
      <c r="T79" s="2646"/>
      <c r="U79" s="2647"/>
      <c r="V79" s="2628"/>
    </row>
    <row r="80" spans="1:25" ht="60.75" thickBot="1" x14ac:dyDescent="0.3">
      <c r="A80" s="2812"/>
      <c r="B80" s="2771"/>
      <c r="C80" s="2772">
        <v>2025</v>
      </c>
      <c r="D80" s="2772">
        <f>C80+1</f>
        <v>2026</v>
      </c>
      <c r="E80" s="2772">
        <f>D80+1</f>
        <v>2027</v>
      </c>
      <c r="F80" s="2772">
        <f>E80+1</f>
        <v>2028</v>
      </c>
      <c r="G80" s="2773">
        <f>F80+1</f>
        <v>2029</v>
      </c>
      <c r="H80" s="2768"/>
      <c r="I80" s="2774" t="s">
        <v>839</v>
      </c>
      <c r="J80" s="2775" t="s">
        <v>1834</v>
      </c>
      <c r="K80" s="2775" t="s">
        <v>841</v>
      </c>
      <c r="L80" s="2775" t="s">
        <v>842</v>
      </c>
      <c r="M80" s="2776" t="s">
        <v>843</v>
      </c>
      <c r="N80" s="2777"/>
      <c r="O80" s="2778"/>
      <c r="P80" s="2779"/>
      <c r="Q80" s="2770"/>
      <c r="R80" s="2774" t="s">
        <v>1872</v>
      </c>
      <c r="S80" s="2775" t="s">
        <v>1869</v>
      </c>
      <c r="T80" s="2775" t="s">
        <v>1864</v>
      </c>
      <c r="U80" s="2776" t="s">
        <v>1865</v>
      </c>
      <c r="V80" s="2628"/>
    </row>
    <row r="81" spans="1:25" ht="30.75" customHeight="1" thickBot="1" x14ac:dyDescent="0.3">
      <c r="A81" s="2812"/>
      <c r="B81" s="2780" t="s">
        <v>1836</v>
      </c>
      <c r="C81" s="2834" t="s">
        <v>848</v>
      </c>
      <c r="D81" s="2835" t="s">
        <v>848</v>
      </c>
      <c r="E81" s="2835" t="s">
        <v>848</v>
      </c>
      <c r="F81" s="2835" t="s">
        <v>848</v>
      </c>
      <c r="G81" s="2836" t="s">
        <v>848</v>
      </c>
      <c r="H81" s="2768"/>
      <c r="I81" s="2781">
        <f>NPV($E$9,C81:G81)</f>
        <v>0</v>
      </c>
      <c r="J81" s="2782" t="str">
        <f>P73</f>
        <v>[Select Delivery Factor]</v>
      </c>
      <c r="K81" s="2783" t="e">
        <f>J81*I81</f>
        <v>#VALUE!</v>
      </c>
      <c r="L81" s="2784">
        <f>SUM(C83:G83)</f>
        <v>0</v>
      </c>
      <c r="M81" s="2785" t="e">
        <f>L81/I81</f>
        <v>#DIV/0!</v>
      </c>
      <c r="N81" s="2777"/>
      <c r="O81" s="2786" t="s">
        <v>1836</v>
      </c>
      <c r="P81" s="2843" t="s">
        <v>848</v>
      </c>
      <c r="Q81" s="2770"/>
      <c r="R81" s="2677" t="e">
        <f>P81*P73</f>
        <v>#VALUE!</v>
      </c>
      <c r="S81" s="2683" t="e">
        <f>(R81/0.03)/((1.03)^P83)</f>
        <v>#VALUE!</v>
      </c>
      <c r="T81" s="2679" t="e">
        <f>P82/S81</f>
        <v>#VALUE!</v>
      </c>
      <c r="U81" s="2680" t="e">
        <f>(P82+L81)/(S81+K81)</f>
        <v>#VALUE!</v>
      </c>
      <c r="V81" s="2628"/>
    </row>
    <row r="82" spans="1:25" ht="30.75" thickBot="1" x14ac:dyDescent="0.3">
      <c r="A82" s="2812"/>
      <c r="B82" s="2787"/>
      <c r="C82" s="2837"/>
      <c r="D82" s="2838"/>
      <c r="E82" s="2838"/>
      <c r="F82" s="2838"/>
      <c r="G82" s="2839"/>
      <c r="H82" s="2768"/>
      <c r="I82" s="2788"/>
      <c r="J82" s="2789"/>
      <c r="K82" s="2790"/>
      <c r="L82" s="2791"/>
      <c r="M82" s="2792"/>
      <c r="N82" s="2793"/>
      <c r="O82" s="2786" t="s">
        <v>1862</v>
      </c>
      <c r="P82" s="2844" t="s">
        <v>849</v>
      </c>
      <c r="Q82" s="2770"/>
      <c r="R82" s="2677"/>
      <c r="S82" s="2683"/>
      <c r="T82" s="2679"/>
      <c r="U82" s="2680"/>
      <c r="V82" s="2628"/>
    </row>
    <row r="83" spans="1:25" ht="75.75" thickBot="1" x14ac:dyDescent="0.3">
      <c r="A83" s="2812"/>
      <c r="B83" s="2794" t="s">
        <v>846</v>
      </c>
      <c r="C83" s="2840" t="s">
        <v>849</v>
      </c>
      <c r="D83" s="2841" t="s">
        <v>849</v>
      </c>
      <c r="E83" s="2841" t="s">
        <v>849</v>
      </c>
      <c r="F83" s="2841" t="s">
        <v>849</v>
      </c>
      <c r="G83" s="2842" t="s">
        <v>849</v>
      </c>
      <c r="H83" s="2768"/>
      <c r="I83" s="2795"/>
      <c r="J83" s="2796"/>
      <c r="K83" s="2797"/>
      <c r="L83" s="2798"/>
      <c r="M83" s="2799"/>
      <c r="N83" s="2800"/>
      <c r="O83" s="2801" t="s">
        <v>1874</v>
      </c>
      <c r="P83" s="2845" t="s">
        <v>848</v>
      </c>
      <c r="Q83" s="2770"/>
      <c r="R83" s="2708"/>
      <c r="S83" s="2715"/>
      <c r="T83" s="2710"/>
      <c r="U83" s="2711"/>
      <c r="V83" s="2628"/>
    </row>
    <row r="84" spans="1:25" ht="16.5" thickBot="1" x14ac:dyDescent="0.3">
      <c r="A84" s="2830"/>
      <c r="B84" s="2803"/>
      <c r="C84" s="2804"/>
      <c r="D84" s="2804"/>
      <c r="E84" s="2804"/>
      <c r="F84" s="2804"/>
      <c r="G84" s="2804"/>
      <c r="H84" s="2805"/>
      <c r="I84" s="2806"/>
      <c r="J84" s="2807"/>
      <c r="K84" s="2806"/>
      <c r="L84" s="2808"/>
      <c r="M84" s="2808"/>
      <c r="N84" s="2809"/>
      <c r="O84" s="2803"/>
      <c r="P84" s="2804"/>
      <c r="Q84" s="2810"/>
      <c r="R84" s="2806"/>
      <c r="S84" s="2807"/>
      <c r="T84" s="2806"/>
      <c r="U84" s="2808"/>
      <c r="V84" s="2811"/>
    </row>
    <row r="85" spans="1:25" ht="15.75" thickBot="1" x14ac:dyDescent="0.3"/>
    <row r="86" spans="1:25" ht="15.75" thickBot="1" x14ac:dyDescent="0.3">
      <c r="A86" s="2819"/>
      <c r="B86" s="2734"/>
      <c r="C86" s="2734"/>
      <c r="D86" s="2734"/>
      <c r="E86" s="2734"/>
      <c r="F86" s="2734"/>
      <c r="G86" s="2734"/>
      <c r="H86" s="2734"/>
      <c r="I86" s="2734"/>
      <c r="J86" s="2734"/>
      <c r="K86" s="2734"/>
      <c r="L86" s="2734"/>
      <c r="M86" s="2734"/>
      <c r="N86" s="2734"/>
      <c r="O86" s="2734"/>
      <c r="P86" s="2734"/>
      <c r="Q86" s="2734"/>
      <c r="R86" s="2734"/>
      <c r="S86" s="2734"/>
      <c r="T86" s="2734"/>
      <c r="U86" s="2734"/>
      <c r="V86" s="2735"/>
    </row>
    <row r="87" spans="1:25" ht="19.5" thickBot="1" x14ac:dyDescent="0.35">
      <c r="A87" s="2812"/>
      <c r="B87" s="2820" t="s">
        <v>847</v>
      </c>
      <c r="C87" s="2820"/>
      <c r="D87" s="2820"/>
      <c r="E87" s="2820"/>
      <c r="F87" s="2820"/>
      <c r="G87" s="2820"/>
      <c r="H87" s="2820"/>
      <c r="I87" s="2820"/>
      <c r="J87" s="2820"/>
      <c r="K87" s="2820"/>
      <c r="L87" s="2820"/>
      <c r="M87" s="2820"/>
      <c r="N87" s="2820"/>
      <c r="O87" s="2820"/>
      <c r="P87" s="2820"/>
      <c r="Q87" s="2820"/>
      <c r="R87" s="2820"/>
      <c r="S87" s="2820"/>
      <c r="T87" s="2820"/>
      <c r="U87" s="2821"/>
      <c r="V87" s="2628"/>
      <c r="Y87" s="2336" t="s">
        <v>388</v>
      </c>
    </row>
    <row r="88" spans="1:25" x14ac:dyDescent="0.25">
      <c r="A88" s="2812"/>
      <c r="B88" s="2567" t="s">
        <v>829</v>
      </c>
      <c r="C88" s="2568"/>
      <c r="D88" s="2569"/>
      <c r="E88" s="2739">
        <f>'Tab 3-Schedule-Outcomes'!B38</f>
        <v>5</v>
      </c>
      <c r="F88" s="2740"/>
      <c r="G88" s="2740"/>
      <c r="H88" s="2740"/>
      <c r="I88" s="2740"/>
      <c r="J88" s="2740"/>
      <c r="K88" s="2822"/>
      <c r="L88" s="2742" t="s">
        <v>1816</v>
      </c>
      <c r="M88" s="2743"/>
      <c r="N88" s="2743"/>
      <c r="O88" s="2823"/>
      <c r="P88" s="2831" t="s">
        <v>1830</v>
      </c>
      <c r="Q88" s="2832"/>
      <c r="R88" s="2832"/>
      <c r="S88" s="2832"/>
      <c r="T88" s="2832"/>
      <c r="U88" s="2833"/>
      <c r="V88" s="2628"/>
    </row>
    <row r="89" spans="1:25" ht="15" customHeight="1" x14ac:dyDescent="0.25">
      <c r="A89" s="2812"/>
      <c r="B89" s="2583" t="s">
        <v>831</v>
      </c>
      <c r="C89" s="2584"/>
      <c r="D89" s="2585"/>
      <c r="E89" s="2746" t="str">
        <f>'Tab 3-Schedule-Outcomes'!C38</f>
        <v>[Enter Activity Name]</v>
      </c>
      <c r="F89" s="2747"/>
      <c r="G89" s="2747"/>
      <c r="H89" s="2747"/>
      <c r="I89" s="2747"/>
      <c r="J89" s="2747"/>
      <c r="K89" s="2824"/>
      <c r="L89" s="2583" t="s">
        <v>1870</v>
      </c>
      <c r="M89" s="2584"/>
      <c r="N89" s="2584"/>
      <c r="O89" s="2585"/>
      <c r="P89" s="2749">
        <f>_xlfn.AGGREGATE(9,6,K96,S96)</f>
        <v>0</v>
      </c>
      <c r="Q89" s="2590"/>
      <c r="R89" s="2590"/>
      <c r="S89" s="2590"/>
      <c r="T89" s="2590"/>
      <c r="U89" s="2591"/>
      <c r="V89" s="2628"/>
    </row>
    <row r="90" spans="1:25" x14ac:dyDescent="0.25">
      <c r="A90" s="2812"/>
      <c r="B90" s="2596" t="s">
        <v>830</v>
      </c>
      <c r="C90" s="2597"/>
      <c r="D90" s="2598"/>
      <c r="E90" s="2751" t="str">
        <f>'Tab 3-Schedule-Outcomes'!E38</f>
        <v>[8-digit HUC Code]</v>
      </c>
      <c r="F90" s="2752"/>
      <c r="G90" s="2752"/>
      <c r="H90" s="2752"/>
      <c r="I90" s="2752"/>
      <c r="J90" s="2752"/>
      <c r="K90" s="2825"/>
      <c r="L90" s="2583" t="s">
        <v>1863</v>
      </c>
      <c r="M90" s="2584"/>
      <c r="N90" s="2584"/>
      <c r="O90" s="2585"/>
      <c r="P90" s="2754" t="e">
        <f>U96</f>
        <v>#VALUE!</v>
      </c>
      <c r="Q90" s="2603"/>
      <c r="R90" s="2603"/>
      <c r="S90" s="2603"/>
      <c r="T90" s="2603"/>
      <c r="U90" s="2755"/>
      <c r="V90" s="2628"/>
    </row>
    <row r="91" spans="1:25" ht="15.75" customHeight="1" thickBot="1" x14ac:dyDescent="0.3">
      <c r="A91" s="2812"/>
      <c r="B91" s="2610" t="s">
        <v>1833</v>
      </c>
      <c r="C91" s="2611"/>
      <c r="D91" s="2612"/>
      <c r="E91" s="2757" t="str">
        <f>'Tab 3-Schedule-Outcomes'!M38</f>
        <v>[Select Target Pollutant]</v>
      </c>
      <c r="F91" s="2758"/>
      <c r="G91" s="2758"/>
      <c r="H91" s="2758"/>
      <c r="I91" s="2758"/>
      <c r="J91" s="2758"/>
      <c r="K91" s="2826"/>
      <c r="L91" s="2615" t="s">
        <v>1843</v>
      </c>
      <c r="M91" s="2616"/>
      <c r="N91" s="2616"/>
      <c r="O91" s="2617"/>
      <c r="P91" s="2761">
        <f>_xlfn.AGGREGATE(9,6,L96,P97)</f>
        <v>0</v>
      </c>
      <c r="Q91" s="2762"/>
      <c r="R91" s="2762"/>
      <c r="S91" s="2762"/>
      <c r="T91" s="2762"/>
      <c r="U91" s="2763"/>
      <c r="V91" s="2628"/>
    </row>
    <row r="92" spans="1:25" ht="15.75" customHeight="1" thickBot="1" x14ac:dyDescent="0.3">
      <c r="A92" s="2812"/>
      <c r="B92" s="2827"/>
      <c r="C92" s="2827"/>
      <c r="D92" s="2827"/>
      <c r="E92" s="2828"/>
      <c r="F92" s="2828"/>
      <c r="G92" s="2828"/>
      <c r="H92" s="2828"/>
      <c r="I92" s="2828"/>
      <c r="J92" s="2828"/>
      <c r="K92" s="2828"/>
      <c r="L92" s="2829"/>
      <c r="M92" s="2829"/>
      <c r="N92" s="2829"/>
      <c r="O92" s="2829"/>
      <c r="P92" s="2829"/>
      <c r="Q92" s="2829"/>
      <c r="R92" s="2829"/>
      <c r="S92" s="2829"/>
      <c r="T92" s="2829"/>
      <c r="U92" s="2829"/>
      <c r="V92" s="2628"/>
    </row>
    <row r="93" spans="1:25" ht="19.5" thickBot="1" x14ac:dyDescent="0.3">
      <c r="A93" s="2812"/>
      <c r="B93" s="2633" t="s">
        <v>1876</v>
      </c>
      <c r="C93" s="2633"/>
      <c r="D93" s="2633"/>
      <c r="E93" s="2633"/>
      <c r="F93" s="2633"/>
      <c r="G93" s="2633"/>
      <c r="H93" s="2633"/>
      <c r="I93" s="2633"/>
      <c r="J93" s="2633"/>
      <c r="K93" s="2633"/>
      <c r="L93" s="2633"/>
      <c r="M93" s="2633"/>
      <c r="N93" s="2767"/>
      <c r="O93" s="2635" t="s">
        <v>1873</v>
      </c>
      <c r="P93" s="2635"/>
      <c r="Q93" s="2635"/>
      <c r="R93" s="2635"/>
      <c r="S93" s="2635"/>
      <c r="T93" s="2635"/>
      <c r="U93" s="2636"/>
      <c r="V93" s="2628"/>
    </row>
    <row r="94" spans="1:25" ht="16.5" customHeight="1" thickBot="1" x14ac:dyDescent="0.3">
      <c r="A94" s="2812"/>
      <c r="B94" s="2640" t="s">
        <v>1866</v>
      </c>
      <c r="C94" s="2640"/>
      <c r="D94" s="2640"/>
      <c r="E94" s="2640"/>
      <c r="F94" s="2640"/>
      <c r="G94" s="2641"/>
      <c r="H94" s="2768"/>
      <c r="I94" s="2640" t="s">
        <v>1835</v>
      </c>
      <c r="J94" s="2640"/>
      <c r="K94" s="2640"/>
      <c r="L94" s="2640"/>
      <c r="M94" s="2641"/>
      <c r="N94" s="2769"/>
      <c r="O94" s="2643" t="s">
        <v>1867</v>
      </c>
      <c r="P94" s="2644"/>
      <c r="Q94" s="2770"/>
      <c r="R94" s="2643" t="s">
        <v>1835</v>
      </c>
      <c r="S94" s="2646"/>
      <c r="T94" s="2646"/>
      <c r="U94" s="2647"/>
      <c r="V94" s="2628"/>
    </row>
    <row r="95" spans="1:25" ht="60.75" thickBot="1" x14ac:dyDescent="0.3">
      <c r="A95" s="2812"/>
      <c r="B95" s="2771"/>
      <c r="C95" s="2772">
        <v>2025</v>
      </c>
      <c r="D95" s="2772">
        <f>C95+1</f>
        <v>2026</v>
      </c>
      <c r="E95" s="2772">
        <f>D95+1</f>
        <v>2027</v>
      </c>
      <c r="F95" s="2772">
        <f>E95+1</f>
        <v>2028</v>
      </c>
      <c r="G95" s="2773">
        <f>F95+1</f>
        <v>2029</v>
      </c>
      <c r="H95" s="2768"/>
      <c r="I95" s="2774" t="s">
        <v>839</v>
      </c>
      <c r="J95" s="2775" t="s">
        <v>1834</v>
      </c>
      <c r="K95" s="2775" t="s">
        <v>841</v>
      </c>
      <c r="L95" s="2775" t="s">
        <v>842</v>
      </c>
      <c r="M95" s="2776" t="s">
        <v>843</v>
      </c>
      <c r="N95" s="2777"/>
      <c r="O95" s="2778"/>
      <c r="P95" s="2779"/>
      <c r="Q95" s="2770"/>
      <c r="R95" s="2774" t="s">
        <v>1872</v>
      </c>
      <c r="S95" s="2775" t="s">
        <v>1869</v>
      </c>
      <c r="T95" s="2775" t="s">
        <v>1864</v>
      </c>
      <c r="U95" s="2776" t="s">
        <v>1865</v>
      </c>
      <c r="V95" s="2628"/>
    </row>
    <row r="96" spans="1:25" ht="30.75" customHeight="1" thickBot="1" x14ac:dyDescent="0.3">
      <c r="A96" s="2812"/>
      <c r="B96" s="2780" t="s">
        <v>1836</v>
      </c>
      <c r="C96" s="2834" t="s">
        <v>848</v>
      </c>
      <c r="D96" s="2835" t="s">
        <v>848</v>
      </c>
      <c r="E96" s="2835" t="s">
        <v>848</v>
      </c>
      <c r="F96" s="2835" t="s">
        <v>848</v>
      </c>
      <c r="G96" s="2836" t="s">
        <v>848</v>
      </c>
      <c r="H96" s="2768"/>
      <c r="I96" s="2781">
        <f>NPV($E$9,C96:G96)</f>
        <v>0</v>
      </c>
      <c r="J96" s="2782" t="str">
        <f>P88</f>
        <v>[Select Delivery Factor]</v>
      </c>
      <c r="K96" s="2783" t="e">
        <f>J96*I96</f>
        <v>#VALUE!</v>
      </c>
      <c r="L96" s="2784">
        <f>SUM(C98:G98)</f>
        <v>0</v>
      </c>
      <c r="M96" s="2785" t="e">
        <f>L96/I96</f>
        <v>#DIV/0!</v>
      </c>
      <c r="N96" s="2777"/>
      <c r="O96" s="2786" t="s">
        <v>1836</v>
      </c>
      <c r="P96" s="2843" t="s">
        <v>848</v>
      </c>
      <c r="Q96" s="2770"/>
      <c r="R96" s="2677" t="e">
        <f>P96*P88</f>
        <v>#VALUE!</v>
      </c>
      <c r="S96" s="2683" t="e">
        <f>(R96/0.03)/((1.03)^P98)</f>
        <v>#VALUE!</v>
      </c>
      <c r="T96" s="2679" t="e">
        <f>P97/S96</f>
        <v>#VALUE!</v>
      </c>
      <c r="U96" s="2680" t="e">
        <f>(P97+L96)/(S96+K96)</f>
        <v>#VALUE!</v>
      </c>
      <c r="V96" s="2628"/>
    </row>
    <row r="97" spans="1:25" ht="30.75" thickBot="1" x14ac:dyDescent="0.3">
      <c r="A97" s="2812"/>
      <c r="B97" s="2787"/>
      <c r="C97" s="2837"/>
      <c r="D97" s="2838"/>
      <c r="E97" s="2838"/>
      <c r="F97" s="2838"/>
      <c r="G97" s="2839"/>
      <c r="H97" s="2768"/>
      <c r="I97" s="2788"/>
      <c r="J97" s="2789"/>
      <c r="K97" s="2790"/>
      <c r="L97" s="2791"/>
      <c r="M97" s="2792"/>
      <c r="N97" s="2793"/>
      <c r="O97" s="2786" t="s">
        <v>1862</v>
      </c>
      <c r="P97" s="2844" t="s">
        <v>849</v>
      </c>
      <c r="Q97" s="2770"/>
      <c r="R97" s="2677"/>
      <c r="S97" s="2683"/>
      <c r="T97" s="2679"/>
      <c r="U97" s="2680"/>
      <c r="V97" s="2628"/>
    </row>
    <row r="98" spans="1:25" ht="75.75" thickBot="1" x14ac:dyDescent="0.3">
      <c r="A98" s="2812"/>
      <c r="B98" s="2794" t="s">
        <v>846</v>
      </c>
      <c r="C98" s="2840" t="s">
        <v>849</v>
      </c>
      <c r="D98" s="2841" t="s">
        <v>849</v>
      </c>
      <c r="E98" s="2841" t="s">
        <v>849</v>
      </c>
      <c r="F98" s="2841" t="s">
        <v>849</v>
      </c>
      <c r="G98" s="2842" t="s">
        <v>849</v>
      </c>
      <c r="H98" s="2768"/>
      <c r="I98" s="2795"/>
      <c r="J98" s="2796"/>
      <c r="K98" s="2797"/>
      <c r="L98" s="2798"/>
      <c r="M98" s="2799"/>
      <c r="N98" s="2800"/>
      <c r="O98" s="2801" t="s">
        <v>1874</v>
      </c>
      <c r="P98" s="2845" t="s">
        <v>848</v>
      </c>
      <c r="Q98" s="2770"/>
      <c r="R98" s="2708"/>
      <c r="S98" s="2715"/>
      <c r="T98" s="2710"/>
      <c r="U98" s="2711"/>
      <c r="V98" s="2628"/>
    </row>
    <row r="99" spans="1:25" ht="16.5" thickBot="1" x14ac:dyDescent="0.3">
      <c r="A99" s="2830"/>
      <c r="B99" s="2803"/>
      <c r="C99" s="2804"/>
      <c r="D99" s="2804"/>
      <c r="E99" s="2804"/>
      <c r="F99" s="2804"/>
      <c r="G99" s="2804"/>
      <c r="H99" s="2805"/>
      <c r="I99" s="2806"/>
      <c r="J99" s="2807"/>
      <c r="K99" s="2806"/>
      <c r="L99" s="2808"/>
      <c r="M99" s="2808"/>
      <c r="N99" s="2809"/>
      <c r="O99" s="2803"/>
      <c r="P99" s="2804"/>
      <c r="Q99" s="2810"/>
      <c r="R99" s="2806"/>
      <c r="S99" s="2807"/>
      <c r="T99" s="2806"/>
      <c r="U99" s="2808"/>
      <c r="V99" s="2811"/>
    </row>
    <row r="100" spans="1:25" ht="15.75" thickBot="1" x14ac:dyDescent="0.3"/>
    <row r="101" spans="1:25" ht="15.75" thickBot="1" x14ac:dyDescent="0.3">
      <c r="A101" s="2819"/>
      <c r="B101" s="2734"/>
      <c r="C101" s="2734"/>
      <c r="D101" s="2734"/>
      <c r="E101" s="2734"/>
      <c r="F101" s="2734"/>
      <c r="G101" s="2734"/>
      <c r="H101" s="2734"/>
      <c r="I101" s="2734"/>
      <c r="J101" s="2734"/>
      <c r="K101" s="2734"/>
      <c r="L101" s="2734"/>
      <c r="M101" s="2734"/>
      <c r="N101" s="2734"/>
      <c r="O101" s="2734"/>
      <c r="P101" s="2734"/>
      <c r="Q101" s="2734"/>
      <c r="R101" s="2734"/>
      <c r="S101" s="2734"/>
      <c r="T101" s="2734"/>
      <c r="U101" s="2734"/>
      <c r="V101" s="2735"/>
    </row>
    <row r="102" spans="1:25" ht="19.5" thickBot="1" x14ac:dyDescent="0.35">
      <c r="A102" s="2812"/>
      <c r="B102" s="2820" t="s">
        <v>847</v>
      </c>
      <c r="C102" s="2820"/>
      <c r="D102" s="2820"/>
      <c r="E102" s="2820"/>
      <c r="F102" s="2820"/>
      <c r="G102" s="2820"/>
      <c r="H102" s="2820"/>
      <c r="I102" s="2820"/>
      <c r="J102" s="2820"/>
      <c r="K102" s="2820"/>
      <c r="L102" s="2820"/>
      <c r="M102" s="2820"/>
      <c r="N102" s="2820"/>
      <c r="O102" s="2820"/>
      <c r="P102" s="2820"/>
      <c r="Q102" s="2820"/>
      <c r="R102" s="2820"/>
      <c r="S102" s="2820"/>
      <c r="T102" s="2820"/>
      <c r="U102" s="2821"/>
      <c r="V102" s="2628"/>
      <c r="Y102" s="2336" t="s">
        <v>388</v>
      </c>
    </row>
    <row r="103" spans="1:25" x14ac:dyDescent="0.25">
      <c r="A103" s="2812"/>
      <c r="B103" s="2567" t="s">
        <v>829</v>
      </c>
      <c r="C103" s="2568"/>
      <c r="D103" s="2569"/>
      <c r="E103" s="2739">
        <f>'Tab 3-Schedule-Outcomes'!B39</f>
        <v>6</v>
      </c>
      <c r="F103" s="2740"/>
      <c r="G103" s="2740"/>
      <c r="H103" s="2740"/>
      <c r="I103" s="2740"/>
      <c r="J103" s="2740"/>
      <c r="K103" s="2822"/>
      <c r="L103" s="2742" t="s">
        <v>1816</v>
      </c>
      <c r="M103" s="2743"/>
      <c r="N103" s="2743"/>
      <c r="O103" s="2823"/>
      <c r="P103" s="2831" t="s">
        <v>1830</v>
      </c>
      <c r="Q103" s="2832"/>
      <c r="R103" s="2832"/>
      <c r="S103" s="2832"/>
      <c r="T103" s="2832"/>
      <c r="U103" s="2833"/>
      <c r="V103" s="2628"/>
    </row>
    <row r="104" spans="1:25" ht="15" customHeight="1" x14ac:dyDescent="0.25">
      <c r="A104" s="2812"/>
      <c r="B104" s="2583" t="s">
        <v>831</v>
      </c>
      <c r="C104" s="2584"/>
      <c r="D104" s="2585"/>
      <c r="E104" s="2746" t="str">
        <f>'Tab 3-Schedule-Outcomes'!C39</f>
        <v>[Enter Activity Name]</v>
      </c>
      <c r="F104" s="2747"/>
      <c r="G104" s="2747"/>
      <c r="H104" s="2747"/>
      <c r="I104" s="2747"/>
      <c r="J104" s="2747"/>
      <c r="K104" s="2824"/>
      <c r="L104" s="2583" t="s">
        <v>1870</v>
      </c>
      <c r="M104" s="2584"/>
      <c r="N104" s="2584"/>
      <c r="O104" s="2585"/>
      <c r="P104" s="2749">
        <f>_xlfn.AGGREGATE(9,6,K111,S111)</f>
        <v>0</v>
      </c>
      <c r="Q104" s="2590"/>
      <c r="R104" s="2590"/>
      <c r="S104" s="2590"/>
      <c r="T104" s="2590"/>
      <c r="U104" s="2591"/>
      <c r="V104" s="2628"/>
    </row>
    <row r="105" spans="1:25" x14ac:dyDescent="0.25">
      <c r="A105" s="2812"/>
      <c r="B105" s="2596" t="s">
        <v>830</v>
      </c>
      <c r="C105" s="2597"/>
      <c r="D105" s="2598"/>
      <c r="E105" s="2751" t="str">
        <f>'Tab 3-Schedule-Outcomes'!E39</f>
        <v>[8-digit HUC Code]</v>
      </c>
      <c r="F105" s="2752"/>
      <c r="G105" s="2752"/>
      <c r="H105" s="2752"/>
      <c r="I105" s="2752"/>
      <c r="J105" s="2752"/>
      <c r="K105" s="2825"/>
      <c r="L105" s="2583" t="s">
        <v>1863</v>
      </c>
      <c r="M105" s="2584"/>
      <c r="N105" s="2584"/>
      <c r="O105" s="2585"/>
      <c r="P105" s="2754" t="e">
        <f>U111</f>
        <v>#VALUE!</v>
      </c>
      <c r="Q105" s="2603"/>
      <c r="R105" s="2603"/>
      <c r="S105" s="2603"/>
      <c r="T105" s="2603"/>
      <c r="U105" s="2755"/>
      <c r="V105" s="2628"/>
    </row>
    <row r="106" spans="1:25" ht="15.75" customHeight="1" thickBot="1" x14ac:dyDescent="0.3">
      <c r="A106" s="2812"/>
      <c r="B106" s="2610" t="s">
        <v>1833</v>
      </c>
      <c r="C106" s="2611"/>
      <c r="D106" s="2612"/>
      <c r="E106" s="2757" t="str">
        <f>'Tab 3-Schedule-Outcomes'!M39</f>
        <v>[Select Target Pollutant]</v>
      </c>
      <c r="F106" s="2758"/>
      <c r="G106" s="2758"/>
      <c r="H106" s="2758"/>
      <c r="I106" s="2758"/>
      <c r="J106" s="2758"/>
      <c r="K106" s="2826"/>
      <c r="L106" s="2615" t="s">
        <v>1843</v>
      </c>
      <c r="M106" s="2616"/>
      <c r="N106" s="2616"/>
      <c r="O106" s="2617"/>
      <c r="P106" s="2761">
        <f>_xlfn.AGGREGATE(9,6,L111,P112)</f>
        <v>0</v>
      </c>
      <c r="Q106" s="2762"/>
      <c r="R106" s="2762"/>
      <c r="S106" s="2762"/>
      <c r="T106" s="2762"/>
      <c r="U106" s="2763"/>
      <c r="V106" s="2628"/>
    </row>
    <row r="107" spans="1:25" ht="15.75" customHeight="1" thickBot="1" x14ac:dyDescent="0.3">
      <c r="A107" s="2812"/>
      <c r="B107" s="2827"/>
      <c r="C107" s="2827"/>
      <c r="D107" s="2827"/>
      <c r="E107" s="2828"/>
      <c r="F107" s="2828"/>
      <c r="G107" s="2828"/>
      <c r="H107" s="2828"/>
      <c r="I107" s="2828"/>
      <c r="J107" s="2828"/>
      <c r="K107" s="2828"/>
      <c r="L107" s="2829"/>
      <c r="M107" s="2829"/>
      <c r="N107" s="2829"/>
      <c r="O107" s="2829"/>
      <c r="P107" s="2829"/>
      <c r="Q107" s="2829"/>
      <c r="R107" s="2829"/>
      <c r="S107" s="2829"/>
      <c r="T107" s="2829"/>
      <c r="U107" s="2829"/>
      <c r="V107" s="2628"/>
    </row>
    <row r="108" spans="1:25" ht="19.5" thickBot="1" x14ac:dyDescent="0.3">
      <c r="A108" s="2812"/>
      <c r="B108" s="2633" t="s">
        <v>1876</v>
      </c>
      <c r="C108" s="2633"/>
      <c r="D108" s="2633"/>
      <c r="E108" s="2633"/>
      <c r="F108" s="2633"/>
      <c r="G108" s="2633"/>
      <c r="H108" s="2633"/>
      <c r="I108" s="2633"/>
      <c r="J108" s="2633"/>
      <c r="K108" s="2633"/>
      <c r="L108" s="2633"/>
      <c r="M108" s="2633"/>
      <c r="N108" s="2767"/>
      <c r="O108" s="2635" t="s">
        <v>1873</v>
      </c>
      <c r="P108" s="2635"/>
      <c r="Q108" s="2635"/>
      <c r="R108" s="2635"/>
      <c r="S108" s="2635"/>
      <c r="T108" s="2635"/>
      <c r="U108" s="2636"/>
      <c r="V108" s="2628"/>
    </row>
    <row r="109" spans="1:25" ht="16.5" customHeight="1" thickBot="1" x14ac:dyDescent="0.3">
      <c r="A109" s="2812"/>
      <c r="B109" s="2640" t="s">
        <v>1866</v>
      </c>
      <c r="C109" s="2640"/>
      <c r="D109" s="2640"/>
      <c r="E109" s="2640"/>
      <c r="F109" s="2640"/>
      <c r="G109" s="2641"/>
      <c r="H109" s="2768"/>
      <c r="I109" s="2640" t="s">
        <v>1835</v>
      </c>
      <c r="J109" s="2640"/>
      <c r="K109" s="2640"/>
      <c r="L109" s="2640"/>
      <c r="M109" s="2641"/>
      <c r="N109" s="2769"/>
      <c r="O109" s="2643" t="s">
        <v>1867</v>
      </c>
      <c r="P109" s="2644"/>
      <c r="Q109" s="2770"/>
      <c r="R109" s="2643" t="s">
        <v>1835</v>
      </c>
      <c r="S109" s="2646"/>
      <c r="T109" s="2646"/>
      <c r="U109" s="2647"/>
      <c r="V109" s="2628"/>
    </row>
    <row r="110" spans="1:25" ht="60.75" thickBot="1" x14ac:dyDescent="0.3">
      <c r="A110" s="2812"/>
      <c r="B110" s="2771"/>
      <c r="C110" s="2772">
        <v>2025</v>
      </c>
      <c r="D110" s="2772">
        <f>C110+1</f>
        <v>2026</v>
      </c>
      <c r="E110" s="2772">
        <f>D110+1</f>
        <v>2027</v>
      </c>
      <c r="F110" s="2772">
        <f>E110+1</f>
        <v>2028</v>
      </c>
      <c r="G110" s="2773">
        <f>F110+1</f>
        <v>2029</v>
      </c>
      <c r="H110" s="2768"/>
      <c r="I110" s="2774" t="s">
        <v>839</v>
      </c>
      <c r="J110" s="2775" t="s">
        <v>1834</v>
      </c>
      <c r="K110" s="2775" t="s">
        <v>841</v>
      </c>
      <c r="L110" s="2775" t="s">
        <v>842</v>
      </c>
      <c r="M110" s="2776" t="s">
        <v>843</v>
      </c>
      <c r="N110" s="2777"/>
      <c r="O110" s="2778"/>
      <c r="P110" s="2779"/>
      <c r="Q110" s="2770"/>
      <c r="R110" s="2774" t="s">
        <v>1872</v>
      </c>
      <c r="S110" s="2775" t="s">
        <v>1869</v>
      </c>
      <c r="T110" s="2775" t="s">
        <v>1864</v>
      </c>
      <c r="U110" s="2776" t="s">
        <v>1865</v>
      </c>
      <c r="V110" s="2628"/>
    </row>
    <row r="111" spans="1:25" ht="30.75" customHeight="1" thickBot="1" x14ac:dyDescent="0.3">
      <c r="A111" s="2812"/>
      <c r="B111" s="2780" t="s">
        <v>1836</v>
      </c>
      <c r="C111" s="2834" t="s">
        <v>848</v>
      </c>
      <c r="D111" s="2835" t="s">
        <v>848</v>
      </c>
      <c r="E111" s="2835" t="s">
        <v>848</v>
      </c>
      <c r="F111" s="2835" t="s">
        <v>848</v>
      </c>
      <c r="G111" s="2836" t="s">
        <v>848</v>
      </c>
      <c r="H111" s="2768"/>
      <c r="I111" s="2781">
        <f>NPV($E$9,C111:G111)</f>
        <v>0</v>
      </c>
      <c r="J111" s="2782" t="str">
        <f>P103</f>
        <v>[Select Delivery Factor]</v>
      </c>
      <c r="K111" s="2783" t="e">
        <f>J111*I111</f>
        <v>#VALUE!</v>
      </c>
      <c r="L111" s="2784">
        <f>SUM(C113:G113)</f>
        <v>0</v>
      </c>
      <c r="M111" s="2785" t="e">
        <f>L111/I111</f>
        <v>#DIV/0!</v>
      </c>
      <c r="N111" s="2777"/>
      <c r="O111" s="2786" t="s">
        <v>1836</v>
      </c>
      <c r="P111" s="2843" t="s">
        <v>848</v>
      </c>
      <c r="Q111" s="2770"/>
      <c r="R111" s="2677" t="e">
        <f>P111*P103</f>
        <v>#VALUE!</v>
      </c>
      <c r="S111" s="2683" t="e">
        <f>(R111/0.03)/((1.03)^P113)</f>
        <v>#VALUE!</v>
      </c>
      <c r="T111" s="2679" t="e">
        <f>P112/S111</f>
        <v>#VALUE!</v>
      </c>
      <c r="U111" s="2680" t="e">
        <f>(P112+L111)/(S111+K111)</f>
        <v>#VALUE!</v>
      </c>
      <c r="V111" s="2628"/>
    </row>
    <row r="112" spans="1:25" ht="30.75" thickBot="1" x14ac:dyDescent="0.3">
      <c r="A112" s="2812"/>
      <c r="B112" s="2787"/>
      <c r="C112" s="2837"/>
      <c r="D112" s="2838"/>
      <c r="E112" s="2838"/>
      <c r="F112" s="2838"/>
      <c r="G112" s="2839"/>
      <c r="H112" s="2768"/>
      <c r="I112" s="2788"/>
      <c r="J112" s="2789"/>
      <c r="K112" s="2790"/>
      <c r="L112" s="2791"/>
      <c r="M112" s="2792"/>
      <c r="N112" s="2793"/>
      <c r="O112" s="2786" t="s">
        <v>1862</v>
      </c>
      <c r="P112" s="2844" t="s">
        <v>849</v>
      </c>
      <c r="Q112" s="2770"/>
      <c r="R112" s="2677"/>
      <c r="S112" s="2683"/>
      <c r="T112" s="2679"/>
      <c r="U112" s="2680"/>
      <c r="V112" s="2628"/>
    </row>
    <row r="113" spans="1:25" ht="75.75" thickBot="1" x14ac:dyDescent="0.3">
      <c r="A113" s="2812"/>
      <c r="B113" s="2794" t="s">
        <v>846</v>
      </c>
      <c r="C113" s="2840" t="s">
        <v>849</v>
      </c>
      <c r="D113" s="2841" t="s">
        <v>849</v>
      </c>
      <c r="E113" s="2841" t="s">
        <v>849</v>
      </c>
      <c r="F113" s="2841" t="s">
        <v>849</v>
      </c>
      <c r="G113" s="2842" t="s">
        <v>849</v>
      </c>
      <c r="H113" s="2768"/>
      <c r="I113" s="2795"/>
      <c r="J113" s="2796"/>
      <c r="K113" s="2797"/>
      <c r="L113" s="2798"/>
      <c r="M113" s="2799"/>
      <c r="N113" s="2800"/>
      <c r="O113" s="2801" t="s">
        <v>1874</v>
      </c>
      <c r="P113" s="2845" t="s">
        <v>848</v>
      </c>
      <c r="Q113" s="2770"/>
      <c r="R113" s="2708"/>
      <c r="S113" s="2715"/>
      <c r="T113" s="2710"/>
      <c r="U113" s="2711"/>
      <c r="V113" s="2628"/>
    </row>
    <row r="114" spans="1:25" ht="16.5" thickBot="1" x14ac:dyDescent="0.3">
      <c r="A114" s="2830"/>
      <c r="B114" s="2803"/>
      <c r="C114" s="2804"/>
      <c r="D114" s="2804"/>
      <c r="E114" s="2804"/>
      <c r="F114" s="2804"/>
      <c r="G114" s="2804"/>
      <c r="H114" s="2805"/>
      <c r="I114" s="2806"/>
      <c r="J114" s="2807"/>
      <c r="K114" s="2806"/>
      <c r="L114" s="2808"/>
      <c r="M114" s="2808"/>
      <c r="N114" s="2809"/>
      <c r="O114" s="2803"/>
      <c r="P114" s="2804"/>
      <c r="Q114" s="2810"/>
      <c r="R114" s="2806"/>
      <c r="S114" s="2807"/>
      <c r="T114" s="2806"/>
      <c r="U114" s="2808"/>
      <c r="V114" s="2811"/>
    </row>
    <row r="115" spans="1:25" ht="15.75" thickBot="1" x14ac:dyDescent="0.3"/>
    <row r="116" spans="1:25" ht="15.75" thickBot="1" x14ac:dyDescent="0.3">
      <c r="A116" s="2819"/>
      <c r="B116" s="2734"/>
      <c r="C116" s="2734"/>
      <c r="D116" s="2734"/>
      <c r="E116" s="2734"/>
      <c r="F116" s="2734"/>
      <c r="G116" s="2734"/>
      <c r="H116" s="2734"/>
      <c r="I116" s="2734"/>
      <c r="J116" s="2734"/>
      <c r="K116" s="2734"/>
      <c r="L116" s="2734"/>
      <c r="M116" s="2734"/>
      <c r="N116" s="2734"/>
      <c r="O116" s="2734"/>
      <c r="P116" s="2734"/>
      <c r="Q116" s="2734"/>
      <c r="R116" s="2734"/>
      <c r="S116" s="2734"/>
      <c r="T116" s="2734"/>
      <c r="U116" s="2734"/>
      <c r="V116" s="2735"/>
    </row>
    <row r="117" spans="1:25" ht="19.5" thickBot="1" x14ac:dyDescent="0.35">
      <c r="A117" s="2812"/>
      <c r="B117" s="2820" t="s">
        <v>847</v>
      </c>
      <c r="C117" s="2820"/>
      <c r="D117" s="2820"/>
      <c r="E117" s="2820"/>
      <c r="F117" s="2820"/>
      <c r="G117" s="2820"/>
      <c r="H117" s="2820"/>
      <c r="I117" s="2820"/>
      <c r="J117" s="2820"/>
      <c r="K117" s="2820"/>
      <c r="L117" s="2820"/>
      <c r="M117" s="2820"/>
      <c r="N117" s="2820"/>
      <c r="O117" s="2820"/>
      <c r="P117" s="2820"/>
      <c r="Q117" s="2820"/>
      <c r="R117" s="2820"/>
      <c r="S117" s="2820"/>
      <c r="T117" s="2820"/>
      <c r="U117" s="2821"/>
      <c r="V117" s="2628"/>
      <c r="Y117" s="2336" t="s">
        <v>388</v>
      </c>
    </row>
    <row r="118" spans="1:25" x14ac:dyDescent="0.25">
      <c r="A118" s="2812"/>
      <c r="B118" s="2567" t="s">
        <v>829</v>
      </c>
      <c r="C118" s="2568"/>
      <c r="D118" s="2569"/>
      <c r="E118" s="2739">
        <f>'Tab 3-Schedule-Outcomes'!B40</f>
        <v>7</v>
      </c>
      <c r="F118" s="2740"/>
      <c r="G118" s="2740"/>
      <c r="H118" s="2740"/>
      <c r="I118" s="2740"/>
      <c r="J118" s="2740"/>
      <c r="K118" s="2822"/>
      <c r="L118" s="2742" t="s">
        <v>1816</v>
      </c>
      <c r="M118" s="2743"/>
      <c r="N118" s="2743"/>
      <c r="O118" s="2823"/>
      <c r="P118" s="2831" t="s">
        <v>1830</v>
      </c>
      <c r="Q118" s="2832"/>
      <c r="R118" s="2832"/>
      <c r="S118" s="2832"/>
      <c r="T118" s="2832"/>
      <c r="U118" s="2833"/>
      <c r="V118" s="2628"/>
    </row>
    <row r="119" spans="1:25" ht="15" customHeight="1" x14ac:dyDescent="0.25">
      <c r="A119" s="2812"/>
      <c r="B119" s="2583" t="s">
        <v>831</v>
      </c>
      <c r="C119" s="2584"/>
      <c r="D119" s="2585"/>
      <c r="E119" s="2746" t="str">
        <f>'Tab 3-Schedule-Outcomes'!C40</f>
        <v>[Enter Activity Name]</v>
      </c>
      <c r="F119" s="2747"/>
      <c r="G119" s="2747"/>
      <c r="H119" s="2747"/>
      <c r="I119" s="2747"/>
      <c r="J119" s="2747"/>
      <c r="K119" s="2824"/>
      <c r="L119" s="2583" t="s">
        <v>1870</v>
      </c>
      <c r="M119" s="2584"/>
      <c r="N119" s="2584"/>
      <c r="O119" s="2585"/>
      <c r="P119" s="2749">
        <f>_xlfn.AGGREGATE(9,6,K126,S126)</f>
        <v>0</v>
      </c>
      <c r="Q119" s="2590"/>
      <c r="R119" s="2590"/>
      <c r="S119" s="2590"/>
      <c r="T119" s="2590"/>
      <c r="U119" s="2591"/>
      <c r="V119" s="2628"/>
    </row>
    <row r="120" spans="1:25" x14ac:dyDescent="0.25">
      <c r="A120" s="2812"/>
      <c r="B120" s="2596" t="s">
        <v>830</v>
      </c>
      <c r="C120" s="2597"/>
      <c r="D120" s="2598"/>
      <c r="E120" s="2751" t="str">
        <f>'Tab 3-Schedule-Outcomes'!E40</f>
        <v>[8-digit HUC Code]</v>
      </c>
      <c r="F120" s="2752"/>
      <c r="G120" s="2752"/>
      <c r="H120" s="2752"/>
      <c r="I120" s="2752"/>
      <c r="J120" s="2752"/>
      <c r="K120" s="2825"/>
      <c r="L120" s="2583" t="s">
        <v>1863</v>
      </c>
      <c r="M120" s="2584"/>
      <c r="N120" s="2584"/>
      <c r="O120" s="2585"/>
      <c r="P120" s="2754" t="e">
        <f>U126</f>
        <v>#VALUE!</v>
      </c>
      <c r="Q120" s="2603"/>
      <c r="R120" s="2603"/>
      <c r="S120" s="2603"/>
      <c r="T120" s="2603"/>
      <c r="U120" s="2755"/>
      <c r="V120" s="2628"/>
    </row>
    <row r="121" spans="1:25" ht="15.75" customHeight="1" thickBot="1" x14ac:dyDescent="0.3">
      <c r="A121" s="2812"/>
      <c r="B121" s="2610" t="s">
        <v>1833</v>
      </c>
      <c r="C121" s="2611"/>
      <c r="D121" s="2612"/>
      <c r="E121" s="2757" t="str">
        <f>'Tab 3-Schedule-Outcomes'!M40</f>
        <v>[Select Target Pollutant]</v>
      </c>
      <c r="F121" s="2758"/>
      <c r="G121" s="2758"/>
      <c r="H121" s="2758"/>
      <c r="I121" s="2758"/>
      <c r="J121" s="2758"/>
      <c r="K121" s="2826"/>
      <c r="L121" s="2615" t="s">
        <v>1843</v>
      </c>
      <c r="M121" s="2616"/>
      <c r="N121" s="2616"/>
      <c r="O121" s="2617"/>
      <c r="P121" s="2761">
        <f>_xlfn.AGGREGATE(9,6,L126,P127)</f>
        <v>0</v>
      </c>
      <c r="Q121" s="2762"/>
      <c r="R121" s="2762"/>
      <c r="S121" s="2762"/>
      <c r="T121" s="2762"/>
      <c r="U121" s="2763"/>
      <c r="V121" s="2628"/>
    </row>
    <row r="122" spans="1:25" ht="15.75" customHeight="1" thickBot="1" x14ac:dyDescent="0.3">
      <c r="A122" s="2812"/>
      <c r="B122" s="2827"/>
      <c r="C122" s="2827"/>
      <c r="D122" s="2827"/>
      <c r="E122" s="2828"/>
      <c r="F122" s="2828"/>
      <c r="G122" s="2828"/>
      <c r="H122" s="2828"/>
      <c r="I122" s="2828"/>
      <c r="J122" s="2828"/>
      <c r="K122" s="2828"/>
      <c r="L122" s="2829"/>
      <c r="M122" s="2829"/>
      <c r="N122" s="2829"/>
      <c r="O122" s="2829"/>
      <c r="P122" s="2829"/>
      <c r="Q122" s="2829"/>
      <c r="R122" s="2829"/>
      <c r="S122" s="2829"/>
      <c r="T122" s="2829"/>
      <c r="U122" s="2829"/>
      <c r="V122" s="2628"/>
    </row>
    <row r="123" spans="1:25" ht="19.5" thickBot="1" x14ac:dyDescent="0.3">
      <c r="A123" s="2812"/>
      <c r="B123" s="2633" t="s">
        <v>1876</v>
      </c>
      <c r="C123" s="2633"/>
      <c r="D123" s="2633"/>
      <c r="E123" s="2633"/>
      <c r="F123" s="2633"/>
      <c r="G123" s="2633"/>
      <c r="H123" s="2633"/>
      <c r="I123" s="2633"/>
      <c r="J123" s="2633"/>
      <c r="K123" s="2633"/>
      <c r="L123" s="2633"/>
      <c r="M123" s="2633"/>
      <c r="N123" s="2767"/>
      <c r="O123" s="2635" t="s">
        <v>1873</v>
      </c>
      <c r="P123" s="2635"/>
      <c r="Q123" s="2635"/>
      <c r="R123" s="2635"/>
      <c r="S123" s="2635"/>
      <c r="T123" s="2635"/>
      <c r="U123" s="2636"/>
      <c r="V123" s="2628"/>
    </row>
    <row r="124" spans="1:25" ht="16.5" customHeight="1" thickBot="1" x14ac:dyDescent="0.3">
      <c r="A124" s="2812"/>
      <c r="B124" s="2640" t="s">
        <v>1866</v>
      </c>
      <c r="C124" s="2640"/>
      <c r="D124" s="2640"/>
      <c r="E124" s="2640"/>
      <c r="F124" s="2640"/>
      <c r="G124" s="2641"/>
      <c r="H124" s="2768"/>
      <c r="I124" s="2640" t="s">
        <v>1835</v>
      </c>
      <c r="J124" s="2640"/>
      <c r="K124" s="2640"/>
      <c r="L124" s="2640"/>
      <c r="M124" s="2641"/>
      <c r="N124" s="2769"/>
      <c r="O124" s="2643" t="s">
        <v>1867</v>
      </c>
      <c r="P124" s="2644"/>
      <c r="Q124" s="2770"/>
      <c r="R124" s="2643" t="s">
        <v>1835</v>
      </c>
      <c r="S124" s="2646"/>
      <c r="T124" s="2646"/>
      <c r="U124" s="2647"/>
      <c r="V124" s="2628"/>
    </row>
    <row r="125" spans="1:25" ht="60.75" thickBot="1" x14ac:dyDescent="0.3">
      <c r="A125" s="2812"/>
      <c r="B125" s="2771"/>
      <c r="C125" s="2772">
        <v>2025</v>
      </c>
      <c r="D125" s="2772">
        <f>C125+1</f>
        <v>2026</v>
      </c>
      <c r="E125" s="2772">
        <f>D125+1</f>
        <v>2027</v>
      </c>
      <c r="F125" s="2772">
        <f>E125+1</f>
        <v>2028</v>
      </c>
      <c r="G125" s="2773">
        <f>F125+1</f>
        <v>2029</v>
      </c>
      <c r="H125" s="2768"/>
      <c r="I125" s="2774" t="s">
        <v>839</v>
      </c>
      <c r="J125" s="2775" t="s">
        <v>1834</v>
      </c>
      <c r="K125" s="2775" t="s">
        <v>841</v>
      </c>
      <c r="L125" s="2775" t="s">
        <v>842</v>
      </c>
      <c r="M125" s="2776" t="s">
        <v>843</v>
      </c>
      <c r="N125" s="2777"/>
      <c r="O125" s="2778"/>
      <c r="P125" s="2779"/>
      <c r="Q125" s="2770"/>
      <c r="R125" s="2774" t="s">
        <v>1872</v>
      </c>
      <c r="S125" s="2775" t="s">
        <v>1869</v>
      </c>
      <c r="T125" s="2775" t="s">
        <v>1864</v>
      </c>
      <c r="U125" s="2776" t="s">
        <v>1865</v>
      </c>
      <c r="V125" s="2628"/>
    </row>
    <row r="126" spans="1:25" ht="30.75" customHeight="1" thickBot="1" x14ac:dyDescent="0.3">
      <c r="A126" s="2812"/>
      <c r="B126" s="2780" t="s">
        <v>1836</v>
      </c>
      <c r="C126" s="2834" t="s">
        <v>848</v>
      </c>
      <c r="D126" s="2835" t="s">
        <v>848</v>
      </c>
      <c r="E126" s="2835" t="s">
        <v>848</v>
      </c>
      <c r="F126" s="2835" t="s">
        <v>848</v>
      </c>
      <c r="G126" s="2836" t="s">
        <v>848</v>
      </c>
      <c r="H126" s="2768"/>
      <c r="I126" s="2781">
        <f>NPV($E$9,C126:G126)</f>
        <v>0</v>
      </c>
      <c r="J126" s="2782" t="str">
        <f>P118</f>
        <v>[Select Delivery Factor]</v>
      </c>
      <c r="K126" s="2783" t="e">
        <f>J126*I126</f>
        <v>#VALUE!</v>
      </c>
      <c r="L126" s="2784">
        <f>SUM(C128:G128)</f>
        <v>0</v>
      </c>
      <c r="M126" s="2785" t="e">
        <f>L126/I126</f>
        <v>#DIV/0!</v>
      </c>
      <c r="N126" s="2777"/>
      <c r="O126" s="2786" t="s">
        <v>1836</v>
      </c>
      <c r="P126" s="2843" t="s">
        <v>848</v>
      </c>
      <c r="Q126" s="2770"/>
      <c r="R126" s="2677" t="e">
        <f>P126*P118</f>
        <v>#VALUE!</v>
      </c>
      <c r="S126" s="2683" t="e">
        <f>(R126/0.03)/((1.03)^P128)</f>
        <v>#VALUE!</v>
      </c>
      <c r="T126" s="2679" t="e">
        <f>P127/S126</f>
        <v>#VALUE!</v>
      </c>
      <c r="U126" s="2680" t="e">
        <f>(P127+L126)/(S126+K126)</f>
        <v>#VALUE!</v>
      </c>
      <c r="V126" s="2628"/>
    </row>
    <row r="127" spans="1:25" ht="30.75" thickBot="1" x14ac:dyDescent="0.3">
      <c r="A127" s="2812"/>
      <c r="B127" s="2787"/>
      <c r="C127" s="2837"/>
      <c r="D127" s="2838"/>
      <c r="E127" s="2838"/>
      <c r="F127" s="2838"/>
      <c r="G127" s="2839"/>
      <c r="H127" s="2768"/>
      <c r="I127" s="2788"/>
      <c r="J127" s="2789"/>
      <c r="K127" s="2790"/>
      <c r="L127" s="2791"/>
      <c r="M127" s="2792"/>
      <c r="N127" s="2793"/>
      <c r="O127" s="2786" t="s">
        <v>1862</v>
      </c>
      <c r="P127" s="2844" t="s">
        <v>849</v>
      </c>
      <c r="Q127" s="2770"/>
      <c r="R127" s="2677"/>
      <c r="S127" s="2683"/>
      <c r="T127" s="2679"/>
      <c r="U127" s="2680"/>
      <c r="V127" s="2628"/>
    </row>
    <row r="128" spans="1:25" ht="75.75" thickBot="1" x14ac:dyDescent="0.3">
      <c r="A128" s="2812"/>
      <c r="B128" s="2794" t="s">
        <v>846</v>
      </c>
      <c r="C128" s="2840" t="s">
        <v>849</v>
      </c>
      <c r="D128" s="2841" t="s">
        <v>849</v>
      </c>
      <c r="E128" s="2841" t="s">
        <v>849</v>
      </c>
      <c r="F128" s="2841" t="s">
        <v>849</v>
      </c>
      <c r="G128" s="2842" t="s">
        <v>849</v>
      </c>
      <c r="H128" s="2768"/>
      <c r="I128" s="2795"/>
      <c r="J128" s="2796"/>
      <c r="K128" s="2797"/>
      <c r="L128" s="2798"/>
      <c r="M128" s="2799"/>
      <c r="N128" s="2800"/>
      <c r="O128" s="2801" t="s">
        <v>1874</v>
      </c>
      <c r="P128" s="2845" t="s">
        <v>848</v>
      </c>
      <c r="Q128" s="2770"/>
      <c r="R128" s="2708"/>
      <c r="S128" s="2715"/>
      <c r="T128" s="2710"/>
      <c r="U128" s="2711"/>
      <c r="V128" s="2628"/>
    </row>
    <row r="129" spans="1:25" ht="16.5" thickBot="1" x14ac:dyDescent="0.3">
      <c r="A129" s="2830"/>
      <c r="B129" s="2803"/>
      <c r="C129" s="2804"/>
      <c r="D129" s="2804"/>
      <c r="E129" s="2804"/>
      <c r="F129" s="2804"/>
      <c r="G129" s="2804"/>
      <c r="H129" s="2805"/>
      <c r="I129" s="2806"/>
      <c r="J129" s="2807"/>
      <c r="K129" s="2806"/>
      <c r="L129" s="2808"/>
      <c r="M129" s="2808"/>
      <c r="N129" s="2809"/>
      <c r="O129" s="2803"/>
      <c r="P129" s="2804"/>
      <c r="Q129" s="2810"/>
      <c r="R129" s="2806"/>
      <c r="S129" s="2807"/>
      <c r="T129" s="2806"/>
      <c r="U129" s="2808"/>
      <c r="V129" s="2811"/>
    </row>
    <row r="130" spans="1:25" ht="15.75" thickBot="1" x14ac:dyDescent="0.3"/>
    <row r="131" spans="1:25" ht="15.75" thickBot="1" x14ac:dyDescent="0.3">
      <c r="A131" s="2819"/>
      <c r="B131" s="2734"/>
      <c r="C131" s="2734"/>
      <c r="D131" s="2734"/>
      <c r="E131" s="2734"/>
      <c r="F131" s="2734"/>
      <c r="G131" s="2734"/>
      <c r="H131" s="2734"/>
      <c r="I131" s="2734"/>
      <c r="J131" s="2734"/>
      <c r="K131" s="2734"/>
      <c r="L131" s="2734"/>
      <c r="M131" s="2734"/>
      <c r="N131" s="2734"/>
      <c r="O131" s="2734"/>
      <c r="P131" s="2734"/>
      <c r="Q131" s="2734"/>
      <c r="R131" s="2734"/>
      <c r="S131" s="2734"/>
      <c r="T131" s="2734"/>
      <c r="U131" s="2734"/>
      <c r="V131" s="2735"/>
    </row>
    <row r="132" spans="1:25" ht="19.5" thickBot="1" x14ac:dyDescent="0.35">
      <c r="A132" s="2812"/>
      <c r="B132" s="2820" t="s">
        <v>847</v>
      </c>
      <c r="C132" s="2820"/>
      <c r="D132" s="2820"/>
      <c r="E132" s="2820"/>
      <c r="F132" s="2820"/>
      <c r="G132" s="2820"/>
      <c r="H132" s="2820"/>
      <c r="I132" s="2820"/>
      <c r="J132" s="2820"/>
      <c r="K132" s="2820"/>
      <c r="L132" s="2820"/>
      <c r="M132" s="2820"/>
      <c r="N132" s="2820"/>
      <c r="O132" s="2820"/>
      <c r="P132" s="2820"/>
      <c r="Q132" s="2820"/>
      <c r="R132" s="2820"/>
      <c r="S132" s="2820"/>
      <c r="T132" s="2820"/>
      <c r="U132" s="2821"/>
      <c r="V132" s="2628"/>
      <c r="Y132" s="2336" t="s">
        <v>388</v>
      </c>
    </row>
    <row r="133" spans="1:25" x14ac:dyDescent="0.25">
      <c r="A133" s="2812"/>
      <c r="B133" s="2567" t="s">
        <v>829</v>
      </c>
      <c r="C133" s="2568"/>
      <c r="D133" s="2569"/>
      <c r="E133" s="2739">
        <f>'Tab 3-Schedule-Outcomes'!B41</f>
        <v>8</v>
      </c>
      <c r="F133" s="2740"/>
      <c r="G133" s="2740"/>
      <c r="H133" s="2740"/>
      <c r="I133" s="2740"/>
      <c r="J133" s="2740"/>
      <c r="K133" s="2822"/>
      <c r="L133" s="2742" t="s">
        <v>1816</v>
      </c>
      <c r="M133" s="2743"/>
      <c r="N133" s="2743"/>
      <c r="O133" s="2823"/>
      <c r="P133" s="2831" t="s">
        <v>1830</v>
      </c>
      <c r="Q133" s="2832"/>
      <c r="R133" s="2832"/>
      <c r="S133" s="2832"/>
      <c r="T133" s="2832"/>
      <c r="U133" s="2833"/>
      <c r="V133" s="2628"/>
    </row>
    <row r="134" spans="1:25" ht="15" customHeight="1" x14ac:dyDescent="0.25">
      <c r="A134" s="2812"/>
      <c r="B134" s="2583" t="s">
        <v>831</v>
      </c>
      <c r="C134" s="2584"/>
      <c r="D134" s="2585"/>
      <c r="E134" s="2746" t="str">
        <f>'Tab 3-Schedule-Outcomes'!C41</f>
        <v>[Enter Activity Name]</v>
      </c>
      <c r="F134" s="2747"/>
      <c r="G134" s="2747"/>
      <c r="H134" s="2747"/>
      <c r="I134" s="2747"/>
      <c r="J134" s="2747"/>
      <c r="K134" s="2824"/>
      <c r="L134" s="2583" t="s">
        <v>1870</v>
      </c>
      <c r="M134" s="2584"/>
      <c r="N134" s="2584"/>
      <c r="O134" s="2585"/>
      <c r="P134" s="2749">
        <f>_xlfn.AGGREGATE(9,6,K141,S141)</f>
        <v>0</v>
      </c>
      <c r="Q134" s="2590"/>
      <c r="R134" s="2590"/>
      <c r="S134" s="2590"/>
      <c r="T134" s="2590"/>
      <c r="U134" s="2591"/>
      <c r="V134" s="2628"/>
    </row>
    <row r="135" spans="1:25" x14ac:dyDescent="0.25">
      <c r="A135" s="2812"/>
      <c r="B135" s="2596" t="s">
        <v>830</v>
      </c>
      <c r="C135" s="2597"/>
      <c r="D135" s="2598"/>
      <c r="E135" s="2751" t="str">
        <f>'Tab 3-Schedule-Outcomes'!E41</f>
        <v>[8-digit HUC Code]</v>
      </c>
      <c r="F135" s="2752"/>
      <c r="G135" s="2752"/>
      <c r="H135" s="2752"/>
      <c r="I135" s="2752"/>
      <c r="J135" s="2752"/>
      <c r="K135" s="2825"/>
      <c r="L135" s="2583" t="s">
        <v>1863</v>
      </c>
      <c r="M135" s="2584"/>
      <c r="N135" s="2584"/>
      <c r="O135" s="2585"/>
      <c r="P135" s="2754" t="e">
        <f>U141</f>
        <v>#VALUE!</v>
      </c>
      <c r="Q135" s="2603"/>
      <c r="R135" s="2603"/>
      <c r="S135" s="2603"/>
      <c r="T135" s="2603"/>
      <c r="U135" s="2755"/>
      <c r="V135" s="2628"/>
    </row>
    <row r="136" spans="1:25" ht="15.75" customHeight="1" thickBot="1" x14ac:dyDescent="0.3">
      <c r="A136" s="2812"/>
      <c r="B136" s="2610" t="s">
        <v>1833</v>
      </c>
      <c r="C136" s="2611"/>
      <c r="D136" s="2612"/>
      <c r="E136" s="2757" t="str">
        <f>'Tab 3-Schedule-Outcomes'!M41</f>
        <v>[Select Target Pollutant]</v>
      </c>
      <c r="F136" s="2758"/>
      <c r="G136" s="2758"/>
      <c r="H136" s="2758"/>
      <c r="I136" s="2758"/>
      <c r="J136" s="2758"/>
      <c r="K136" s="2826"/>
      <c r="L136" s="2615" t="s">
        <v>1843</v>
      </c>
      <c r="M136" s="2616"/>
      <c r="N136" s="2616"/>
      <c r="O136" s="2617"/>
      <c r="P136" s="2761">
        <f>_xlfn.AGGREGATE(9,6,L141,P142)</f>
        <v>0</v>
      </c>
      <c r="Q136" s="2762"/>
      <c r="R136" s="2762"/>
      <c r="S136" s="2762"/>
      <c r="T136" s="2762"/>
      <c r="U136" s="2763"/>
      <c r="V136" s="2628"/>
    </row>
    <row r="137" spans="1:25" ht="15.75" customHeight="1" thickBot="1" x14ac:dyDescent="0.3">
      <c r="A137" s="2812"/>
      <c r="B137" s="2827"/>
      <c r="C137" s="2827"/>
      <c r="D137" s="2827"/>
      <c r="E137" s="2828"/>
      <c r="F137" s="2828"/>
      <c r="G137" s="2828"/>
      <c r="H137" s="2828"/>
      <c r="I137" s="2828"/>
      <c r="J137" s="2828"/>
      <c r="K137" s="2828"/>
      <c r="L137" s="2829"/>
      <c r="M137" s="2829"/>
      <c r="N137" s="2829"/>
      <c r="O137" s="2829"/>
      <c r="P137" s="2829"/>
      <c r="Q137" s="2829"/>
      <c r="R137" s="2829"/>
      <c r="S137" s="2829"/>
      <c r="T137" s="2829"/>
      <c r="U137" s="2829"/>
      <c r="V137" s="2628"/>
    </row>
    <row r="138" spans="1:25" ht="19.5" thickBot="1" x14ac:dyDescent="0.3">
      <c r="A138" s="2812"/>
      <c r="B138" s="2633" t="s">
        <v>1876</v>
      </c>
      <c r="C138" s="2633"/>
      <c r="D138" s="2633"/>
      <c r="E138" s="2633"/>
      <c r="F138" s="2633"/>
      <c r="G138" s="2633"/>
      <c r="H138" s="2633"/>
      <c r="I138" s="2633"/>
      <c r="J138" s="2633"/>
      <c r="K138" s="2633"/>
      <c r="L138" s="2633"/>
      <c r="M138" s="2633"/>
      <c r="N138" s="2767"/>
      <c r="O138" s="2635" t="s">
        <v>1873</v>
      </c>
      <c r="P138" s="2635"/>
      <c r="Q138" s="2635"/>
      <c r="R138" s="2635"/>
      <c r="S138" s="2635"/>
      <c r="T138" s="2635"/>
      <c r="U138" s="2636"/>
      <c r="V138" s="2628"/>
    </row>
    <row r="139" spans="1:25" ht="16.5" customHeight="1" thickBot="1" x14ac:dyDescent="0.3">
      <c r="A139" s="2812"/>
      <c r="B139" s="2640" t="s">
        <v>1866</v>
      </c>
      <c r="C139" s="2640"/>
      <c r="D139" s="2640"/>
      <c r="E139" s="2640"/>
      <c r="F139" s="2640"/>
      <c r="G139" s="2641"/>
      <c r="H139" s="2768"/>
      <c r="I139" s="2640" t="s">
        <v>1835</v>
      </c>
      <c r="J139" s="2640"/>
      <c r="K139" s="2640"/>
      <c r="L139" s="2640"/>
      <c r="M139" s="2641"/>
      <c r="N139" s="2769"/>
      <c r="O139" s="2643" t="s">
        <v>1867</v>
      </c>
      <c r="P139" s="2644"/>
      <c r="Q139" s="2770"/>
      <c r="R139" s="2643" t="s">
        <v>1835</v>
      </c>
      <c r="S139" s="2646"/>
      <c r="T139" s="2646"/>
      <c r="U139" s="2647"/>
      <c r="V139" s="2628"/>
    </row>
    <row r="140" spans="1:25" ht="60.75" thickBot="1" x14ac:dyDescent="0.3">
      <c r="A140" s="2812"/>
      <c r="B140" s="2771"/>
      <c r="C140" s="2772">
        <v>2025</v>
      </c>
      <c r="D140" s="2772">
        <f>C140+1</f>
        <v>2026</v>
      </c>
      <c r="E140" s="2772">
        <f>D140+1</f>
        <v>2027</v>
      </c>
      <c r="F140" s="2772">
        <f>E140+1</f>
        <v>2028</v>
      </c>
      <c r="G140" s="2773">
        <f>F140+1</f>
        <v>2029</v>
      </c>
      <c r="H140" s="2768"/>
      <c r="I140" s="2774" t="s">
        <v>839</v>
      </c>
      <c r="J140" s="2775" t="s">
        <v>1834</v>
      </c>
      <c r="K140" s="2775" t="s">
        <v>841</v>
      </c>
      <c r="L140" s="2775" t="s">
        <v>842</v>
      </c>
      <c r="M140" s="2776" t="s">
        <v>843</v>
      </c>
      <c r="N140" s="2777"/>
      <c r="O140" s="2778"/>
      <c r="P140" s="2779"/>
      <c r="Q140" s="2770"/>
      <c r="R140" s="2774" t="s">
        <v>1872</v>
      </c>
      <c r="S140" s="2775" t="s">
        <v>1869</v>
      </c>
      <c r="T140" s="2775" t="s">
        <v>1864</v>
      </c>
      <c r="U140" s="2776" t="s">
        <v>1865</v>
      </c>
      <c r="V140" s="2628"/>
    </row>
    <row r="141" spans="1:25" ht="30.75" customHeight="1" thickBot="1" x14ac:dyDescent="0.3">
      <c r="A141" s="2812"/>
      <c r="B141" s="2780" t="s">
        <v>1836</v>
      </c>
      <c r="C141" s="2834" t="s">
        <v>848</v>
      </c>
      <c r="D141" s="2835" t="s">
        <v>848</v>
      </c>
      <c r="E141" s="2835" t="s">
        <v>848</v>
      </c>
      <c r="F141" s="2835" t="s">
        <v>848</v>
      </c>
      <c r="G141" s="2836" t="s">
        <v>848</v>
      </c>
      <c r="H141" s="2768"/>
      <c r="I141" s="2781">
        <f>NPV($E$9,C141:G141)</f>
        <v>0</v>
      </c>
      <c r="J141" s="2782" t="str">
        <f>P133</f>
        <v>[Select Delivery Factor]</v>
      </c>
      <c r="K141" s="2783" t="e">
        <f>J141*I141</f>
        <v>#VALUE!</v>
      </c>
      <c r="L141" s="2784">
        <f>SUM(C143:G143)</f>
        <v>0</v>
      </c>
      <c r="M141" s="2785" t="e">
        <f>L141/I141</f>
        <v>#DIV/0!</v>
      </c>
      <c r="N141" s="2777"/>
      <c r="O141" s="2786" t="s">
        <v>1836</v>
      </c>
      <c r="P141" s="2843" t="s">
        <v>848</v>
      </c>
      <c r="Q141" s="2770"/>
      <c r="R141" s="2677" t="e">
        <f>P141*P133</f>
        <v>#VALUE!</v>
      </c>
      <c r="S141" s="2683" t="e">
        <f>(R141/0.03)/((1.03)^P143)</f>
        <v>#VALUE!</v>
      </c>
      <c r="T141" s="2679" t="e">
        <f>P142/S141</f>
        <v>#VALUE!</v>
      </c>
      <c r="U141" s="2680" t="e">
        <f>(P142+L141)/(S141+K141)</f>
        <v>#VALUE!</v>
      </c>
      <c r="V141" s="2628"/>
    </row>
    <row r="142" spans="1:25" ht="30.75" thickBot="1" x14ac:dyDescent="0.3">
      <c r="A142" s="2812"/>
      <c r="B142" s="2787"/>
      <c r="C142" s="2837"/>
      <c r="D142" s="2838"/>
      <c r="E142" s="2838"/>
      <c r="F142" s="2838"/>
      <c r="G142" s="2839"/>
      <c r="H142" s="2768"/>
      <c r="I142" s="2788"/>
      <c r="J142" s="2789"/>
      <c r="K142" s="2790"/>
      <c r="L142" s="2791"/>
      <c r="M142" s="2792"/>
      <c r="N142" s="2793"/>
      <c r="O142" s="2786" t="s">
        <v>1862</v>
      </c>
      <c r="P142" s="2844" t="s">
        <v>849</v>
      </c>
      <c r="Q142" s="2770"/>
      <c r="R142" s="2677"/>
      <c r="S142" s="2683"/>
      <c r="T142" s="2679"/>
      <c r="U142" s="2680"/>
      <c r="V142" s="2628"/>
    </row>
    <row r="143" spans="1:25" ht="75.75" thickBot="1" x14ac:dyDescent="0.3">
      <c r="A143" s="2812"/>
      <c r="B143" s="2794" t="s">
        <v>846</v>
      </c>
      <c r="C143" s="2840" t="s">
        <v>849</v>
      </c>
      <c r="D143" s="2841" t="s">
        <v>849</v>
      </c>
      <c r="E143" s="2841" t="s">
        <v>849</v>
      </c>
      <c r="F143" s="2841" t="s">
        <v>849</v>
      </c>
      <c r="G143" s="2842" t="s">
        <v>849</v>
      </c>
      <c r="H143" s="2768"/>
      <c r="I143" s="2795"/>
      <c r="J143" s="2796"/>
      <c r="K143" s="2797"/>
      <c r="L143" s="2798"/>
      <c r="M143" s="2799"/>
      <c r="N143" s="2800"/>
      <c r="O143" s="2801" t="s">
        <v>1874</v>
      </c>
      <c r="P143" s="2845" t="s">
        <v>848</v>
      </c>
      <c r="Q143" s="2770"/>
      <c r="R143" s="2708"/>
      <c r="S143" s="2715"/>
      <c r="T143" s="2710"/>
      <c r="U143" s="2711"/>
      <c r="V143" s="2628"/>
    </row>
    <row r="144" spans="1:25" ht="16.5" thickBot="1" x14ac:dyDescent="0.3">
      <c r="A144" s="2830"/>
      <c r="B144" s="2803"/>
      <c r="C144" s="2804"/>
      <c r="D144" s="2804"/>
      <c r="E144" s="2804"/>
      <c r="F144" s="2804"/>
      <c r="G144" s="2804"/>
      <c r="H144" s="2805"/>
      <c r="I144" s="2806"/>
      <c r="J144" s="2807"/>
      <c r="K144" s="2806"/>
      <c r="L144" s="2808"/>
      <c r="M144" s="2808"/>
      <c r="N144" s="2809"/>
      <c r="O144" s="2803"/>
      <c r="P144" s="2804"/>
      <c r="Q144" s="2810"/>
      <c r="R144" s="2806"/>
      <c r="S144" s="2807"/>
      <c r="T144" s="2806"/>
      <c r="U144" s="2808"/>
      <c r="V144" s="2811"/>
    </row>
    <row r="145" spans="1:25" ht="15.75" thickBot="1" x14ac:dyDescent="0.3"/>
    <row r="146" spans="1:25" ht="15.75" thickBot="1" x14ac:dyDescent="0.3">
      <c r="A146" s="2819"/>
      <c r="B146" s="2734"/>
      <c r="C146" s="2734"/>
      <c r="D146" s="2734"/>
      <c r="E146" s="2734"/>
      <c r="F146" s="2734"/>
      <c r="G146" s="2734"/>
      <c r="H146" s="2734"/>
      <c r="I146" s="2734"/>
      <c r="J146" s="2734"/>
      <c r="K146" s="2734"/>
      <c r="L146" s="2734"/>
      <c r="M146" s="2734"/>
      <c r="N146" s="2734"/>
      <c r="O146" s="2734"/>
      <c r="P146" s="2734"/>
      <c r="Q146" s="2734"/>
      <c r="R146" s="2734"/>
      <c r="S146" s="2734"/>
      <c r="T146" s="2734"/>
      <c r="U146" s="2734"/>
      <c r="V146" s="2735"/>
    </row>
    <row r="147" spans="1:25" ht="19.5" thickBot="1" x14ac:dyDescent="0.35">
      <c r="A147" s="2812"/>
      <c r="B147" s="2820" t="s">
        <v>847</v>
      </c>
      <c r="C147" s="2820"/>
      <c r="D147" s="2820"/>
      <c r="E147" s="2820"/>
      <c r="F147" s="2820"/>
      <c r="G147" s="2820"/>
      <c r="H147" s="2820"/>
      <c r="I147" s="2820"/>
      <c r="J147" s="2820"/>
      <c r="K147" s="2820"/>
      <c r="L147" s="2820"/>
      <c r="M147" s="2820"/>
      <c r="N147" s="2820"/>
      <c r="O147" s="2820"/>
      <c r="P147" s="2820"/>
      <c r="Q147" s="2820"/>
      <c r="R147" s="2820"/>
      <c r="S147" s="2820"/>
      <c r="T147" s="2820"/>
      <c r="U147" s="2821"/>
      <c r="V147" s="2628"/>
      <c r="Y147" s="2336" t="s">
        <v>388</v>
      </c>
    </row>
    <row r="148" spans="1:25" x14ac:dyDescent="0.25">
      <c r="A148" s="2812"/>
      <c r="B148" s="2567" t="s">
        <v>829</v>
      </c>
      <c r="C148" s="2568"/>
      <c r="D148" s="2569"/>
      <c r="E148" s="2739">
        <f>'Tab 3-Schedule-Outcomes'!B42</f>
        <v>9</v>
      </c>
      <c r="F148" s="2740"/>
      <c r="G148" s="2740"/>
      <c r="H148" s="2740"/>
      <c r="I148" s="2740"/>
      <c r="J148" s="2740"/>
      <c r="K148" s="2822"/>
      <c r="L148" s="2742" t="s">
        <v>1816</v>
      </c>
      <c r="M148" s="2743"/>
      <c r="N148" s="2743"/>
      <c r="O148" s="2823"/>
      <c r="P148" s="2831" t="s">
        <v>1830</v>
      </c>
      <c r="Q148" s="2832"/>
      <c r="R148" s="2832"/>
      <c r="S148" s="2832"/>
      <c r="T148" s="2832"/>
      <c r="U148" s="2833"/>
      <c r="V148" s="2628"/>
    </row>
    <row r="149" spans="1:25" ht="15" customHeight="1" x14ac:dyDescent="0.25">
      <c r="A149" s="2812"/>
      <c r="B149" s="2583" t="s">
        <v>831</v>
      </c>
      <c r="C149" s="2584"/>
      <c r="D149" s="2585"/>
      <c r="E149" s="2746" t="str">
        <f>'Tab 3-Schedule-Outcomes'!C42</f>
        <v>[Enter Activity Name]</v>
      </c>
      <c r="F149" s="2747"/>
      <c r="G149" s="2747"/>
      <c r="H149" s="2747"/>
      <c r="I149" s="2747"/>
      <c r="J149" s="2747"/>
      <c r="K149" s="2824"/>
      <c r="L149" s="2583" t="s">
        <v>1870</v>
      </c>
      <c r="M149" s="2584"/>
      <c r="N149" s="2584"/>
      <c r="O149" s="2585"/>
      <c r="P149" s="2749">
        <f>_xlfn.AGGREGATE(9,6,K156,S156)</f>
        <v>0</v>
      </c>
      <c r="Q149" s="2590"/>
      <c r="R149" s="2590"/>
      <c r="S149" s="2590"/>
      <c r="T149" s="2590"/>
      <c r="U149" s="2591"/>
      <c r="V149" s="2628"/>
    </row>
    <row r="150" spans="1:25" x14ac:dyDescent="0.25">
      <c r="A150" s="2812"/>
      <c r="B150" s="2596" t="s">
        <v>830</v>
      </c>
      <c r="C150" s="2597"/>
      <c r="D150" s="2598"/>
      <c r="E150" s="2751" t="str">
        <f>'Tab 3-Schedule-Outcomes'!E42</f>
        <v>[8-digit HUC Code]</v>
      </c>
      <c r="F150" s="2752"/>
      <c r="G150" s="2752"/>
      <c r="H150" s="2752"/>
      <c r="I150" s="2752"/>
      <c r="J150" s="2752"/>
      <c r="K150" s="2825"/>
      <c r="L150" s="2583" t="s">
        <v>1863</v>
      </c>
      <c r="M150" s="2584"/>
      <c r="N150" s="2584"/>
      <c r="O150" s="2585"/>
      <c r="P150" s="2754" t="e">
        <f>U156</f>
        <v>#VALUE!</v>
      </c>
      <c r="Q150" s="2603"/>
      <c r="R150" s="2603"/>
      <c r="S150" s="2603"/>
      <c r="T150" s="2603"/>
      <c r="U150" s="2755"/>
      <c r="V150" s="2628"/>
    </row>
    <row r="151" spans="1:25" ht="15.75" customHeight="1" thickBot="1" x14ac:dyDescent="0.3">
      <c r="A151" s="2812"/>
      <c r="B151" s="2610" t="s">
        <v>1833</v>
      </c>
      <c r="C151" s="2611"/>
      <c r="D151" s="2612"/>
      <c r="E151" s="2757" t="str">
        <f>'Tab 3-Schedule-Outcomes'!M42</f>
        <v>[Select Target Pollutant]</v>
      </c>
      <c r="F151" s="2758"/>
      <c r="G151" s="2758"/>
      <c r="H151" s="2758"/>
      <c r="I151" s="2758"/>
      <c r="J151" s="2758"/>
      <c r="K151" s="2826"/>
      <c r="L151" s="2615" t="s">
        <v>1843</v>
      </c>
      <c r="M151" s="2616"/>
      <c r="N151" s="2616"/>
      <c r="O151" s="2617"/>
      <c r="P151" s="2761">
        <f>_xlfn.AGGREGATE(9,6,L156,P157)</f>
        <v>0</v>
      </c>
      <c r="Q151" s="2762"/>
      <c r="R151" s="2762"/>
      <c r="S151" s="2762"/>
      <c r="T151" s="2762"/>
      <c r="U151" s="2763"/>
      <c r="V151" s="2628"/>
    </row>
    <row r="152" spans="1:25" ht="15.75" customHeight="1" thickBot="1" x14ac:dyDescent="0.3">
      <c r="A152" s="2812"/>
      <c r="B152" s="2827"/>
      <c r="C152" s="2827"/>
      <c r="D152" s="2827"/>
      <c r="E152" s="2828"/>
      <c r="F152" s="2828"/>
      <c r="G152" s="2828"/>
      <c r="H152" s="2828"/>
      <c r="I152" s="2828"/>
      <c r="J152" s="2828"/>
      <c r="K152" s="2828"/>
      <c r="L152" s="2829"/>
      <c r="M152" s="2829"/>
      <c r="N152" s="2829"/>
      <c r="O152" s="2829"/>
      <c r="P152" s="2829"/>
      <c r="Q152" s="2829"/>
      <c r="R152" s="2829"/>
      <c r="S152" s="2829"/>
      <c r="T152" s="2829"/>
      <c r="U152" s="2829"/>
      <c r="V152" s="2628"/>
    </row>
    <row r="153" spans="1:25" ht="19.5" thickBot="1" x14ac:dyDescent="0.3">
      <c r="A153" s="2812"/>
      <c r="B153" s="2633" t="s">
        <v>1876</v>
      </c>
      <c r="C153" s="2633"/>
      <c r="D153" s="2633"/>
      <c r="E153" s="2633"/>
      <c r="F153" s="2633"/>
      <c r="G153" s="2633"/>
      <c r="H153" s="2633"/>
      <c r="I153" s="2633"/>
      <c r="J153" s="2633"/>
      <c r="K153" s="2633"/>
      <c r="L153" s="2633"/>
      <c r="M153" s="2633"/>
      <c r="N153" s="2767"/>
      <c r="O153" s="2635" t="s">
        <v>1873</v>
      </c>
      <c r="P153" s="2635"/>
      <c r="Q153" s="2635"/>
      <c r="R153" s="2635"/>
      <c r="S153" s="2635"/>
      <c r="T153" s="2635"/>
      <c r="U153" s="2636"/>
      <c r="V153" s="2628"/>
    </row>
    <row r="154" spans="1:25" ht="16.5" customHeight="1" thickBot="1" x14ac:dyDescent="0.3">
      <c r="A154" s="2812"/>
      <c r="B154" s="2640" t="s">
        <v>1866</v>
      </c>
      <c r="C154" s="2640"/>
      <c r="D154" s="2640"/>
      <c r="E154" s="2640"/>
      <c r="F154" s="2640"/>
      <c r="G154" s="2641"/>
      <c r="H154" s="2768"/>
      <c r="I154" s="2640" t="s">
        <v>1835</v>
      </c>
      <c r="J154" s="2640"/>
      <c r="K154" s="2640"/>
      <c r="L154" s="2640"/>
      <c r="M154" s="2641"/>
      <c r="N154" s="2769"/>
      <c r="O154" s="2643" t="s">
        <v>1867</v>
      </c>
      <c r="P154" s="2644"/>
      <c r="Q154" s="2770"/>
      <c r="R154" s="2643" t="s">
        <v>1835</v>
      </c>
      <c r="S154" s="2646"/>
      <c r="T154" s="2646"/>
      <c r="U154" s="2647"/>
      <c r="V154" s="2628"/>
    </row>
    <row r="155" spans="1:25" ht="60.75" thickBot="1" x14ac:dyDescent="0.3">
      <c r="A155" s="2812"/>
      <c r="B155" s="2771"/>
      <c r="C155" s="2772">
        <v>2025</v>
      </c>
      <c r="D155" s="2772">
        <f>C155+1</f>
        <v>2026</v>
      </c>
      <c r="E155" s="2772">
        <f>D155+1</f>
        <v>2027</v>
      </c>
      <c r="F155" s="2772">
        <f>E155+1</f>
        <v>2028</v>
      </c>
      <c r="G155" s="2773">
        <f>F155+1</f>
        <v>2029</v>
      </c>
      <c r="H155" s="2768"/>
      <c r="I155" s="2774" t="s">
        <v>839</v>
      </c>
      <c r="J155" s="2775" t="s">
        <v>1834</v>
      </c>
      <c r="K155" s="2775" t="s">
        <v>841</v>
      </c>
      <c r="L155" s="2775" t="s">
        <v>842</v>
      </c>
      <c r="M155" s="2776" t="s">
        <v>843</v>
      </c>
      <c r="N155" s="2777"/>
      <c r="O155" s="2778"/>
      <c r="P155" s="2779"/>
      <c r="Q155" s="2770"/>
      <c r="R155" s="2774" t="s">
        <v>1872</v>
      </c>
      <c r="S155" s="2775" t="s">
        <v>1869</v>
      </c>
      <c r="T155" s="2775" t="s">
        <v>1864</v>
      </c>
      <c r="U155" s="2776" t="s">
        <v>1865</v>
      </c>
      <c r="V155" s="2628"/>
    </row>
    <row r="156" spans="1:25" ht="30.75" customHeight="1" thickBot="1" x14ac:dyDescent="0.3">
      <c r="A156" s="2812"/>
      <c r="B156" s="2780" t="s">
        <v>1836</v>
      </c>
      <c r="C156" s="2834" t="s">
        <v>848</v>
      </c>
      <c r="D156" s="2835" t="s">
        <v>848</v>
      </c>
      <c r="E156" s="2835" t="s">
        <v>848</v>
      </c>
      <c r="F156" s="2835" t="s">
        <v>848</v>
      </c>
      <c r="G156" s="2836" t="s">
        <v>848</v>
      </c>
      <c r="H156" s="2768"/>
      <c r="I156" s="2781">
        <f>NPV($E$9,C156:G156)</f>
        <v>0</v>
      </c>
      <c r="J156" s="2782" t="str">
        <f>P148</f>
        <v>[Select Delivery Factor]</v>
      </c>
      <c r="K156" s="2783" t="e">
        <f>J156*I156</f>
        <v>#VALUE!</v>
      </c>
      <c r="L156" s="2784">
        <f>SUM(C158:G158)</f>
        <v>0</v>
      </c>
      <c r="M156" s="2785" t="e">
        <f>L156/I156</f>
        <v>#DIV/0!</v>
      </c>
      <c r="N156" s="2777"/>
      <c r="O156" s="2786" t="s">
        <v>1836</v>
      </c>
      <c r="P156" s="2843" t="s">
        <v>848</v>
      </c>
      <c r="Q156" s="2770"/>
      <c r="R156" s="2677" t="e">
        <f>P156*P148</f>
        <v>#VALUE!</v>
      </c>
      <c r="S156" s="2683" t="e">
        <f>(R156/0.03)/((1.03)^P158)</f>
        <v>#VALUE!</v>
      </c>
      <c r="T156" s="2679" t="e">
        <f>P157/S156</f>
        <v>#VALUE!</v>
      </c>
      <c r="U156" s="2680" t="e">
        <f>(P157+L156)/(S156+K156)</f>
        <v>#VALUE!</v>
      </c>
      <c r="V156" s="2628"/>
    </row>
    <row r="157" spans="1:25" ht="30.75" thickBot="1" x14ac:dyDescent="0.3">
      <c r="A157" s="2812"/>
      <c r="B157" s="2787"/>
      <c r="C157" s="2837"/>
      <c r="D157" s="2838"/>
      <c r="E157" s="2838"/>
      <c r="F157" s="2838"/>
      <c r="G157" s="2839"/>
      <c r="H157" s="2768"/>
      <c r="I157" s="2788"/>
      <c r="J157" s="2789"/>
      <c r="K157" s="2790"/>
      <c r="L157" s="2791"/>
      <c r="M157" s="2792"/>
      <c r="N157" s="2793"/>
      <c r="O157" s="2786" t="s">
        <v>1862</v>
      </c>
      <c r="P157" s="2844" t="s">
        <v>849</v>
      </c>
      <c r="Q157" s="2770"/>
      <c r="R157" s="2677"/>
      <c r="S157" s="2683"/>
      <c r="T157" s="2679"/>
      <c r="U157" s="2680"/>
      <c r="V157" s="2628"/>
    </row>
    <row r="158" spans="1:25" ht="75.75" thickBot="1" x14ac:dyDescent="0.3">
      <c r="A158" s="2812"/>
      <c r="B158" s="2794" t="s">
        <v>846</v>
      </c>
      <c r="C158" s="2840" t="s">
        <v>849</v>
      </c>
      <c r="D158" s="2841" t="s">
        <v>849</v>
      </c>
      <c r="E158" s="2841" t="s">
        <v>849</v>
      </c>
      <c r="F158" s="2841" t="s">
        <v>849</v>
      </c>
      <c r="G158" s="2842" t="s">
        <v>849</v>
      </c>
      <c r="H158" s="2768"/>
      <c r="I158" s="2795"/>
      <c r="J158" s="2796"/>
      <c r="K158" s="2797"/>
      <c r="L158" s="2798"/>
      <c r="M158" s="2799"/>
      <c r="N158" s="2800"/>
      <c r="O158" s="2801" t="s">
        <v>1874</v>
      </c>
      <c r="P158" s="2845" t="s">
        <v>848</v>
      </c>
      <c r="Q158" s="2770"/>
      <c r="R158" s="2708"/>
      <c r="S158" s="2715"/>
      <c r="T158" s="2710"/>
      <c r="U158" s="2711"/>
      <c r="V158" s="2628"/>
    </row>
    <row r="159" spans="1:25" ht="16.5" thickBot="1" x14ac:dyDescent="0.3">
      <c r="A159" s="2830"/>
      <c r="B159" s="2803"/>
      <c r="C159" s="2804"/>
      <c r="D159" s="2804"/>
      <c r="E159" s="2804"/>
      <c r="F159" s="2804"/>
      <c r="G159" s="2804"/>
      <c r="H159" s="2805"/>
      <c r="I159" s="2806"/>
      <c r="J159" s="2807"/>
      <c r="K159" s="2806"/>
      <c r="L159" s="2808"/>
      <c r="M159" s="2808"/>
      <c r="N159" s="2809"/>
      <c r="O159" s="2803"/>
      <c r="P159" s="2804"/>
      <c r="Q159" s="2810"/>
      <c r="R159" s="2806"/>
      <c r="S159" s="2807"/>
      <c r="T159" s="2806"/>
      <c r="U159" s="2808"/>
      <c r="V159" s="2811"/>
    </row>
    <row r="160" spans="1:25" ht="15.75" thickBot="1" x14ac:dyDescent="0.3"/>
    <row r="161" spans="1:25" ht="15.75" thickBot="1" x14ac:dyDescent="0.3">
      <c r="A161" s="2819"/>
      <c r="B161" s="2734"/>
      <c r="C161" s="2734"/>
      <c r="D161" s="2734"/>
      <c r="E161" s="2734"/>
      <c r="F161" s="2734"/>
      <c r="G161" s="2734"/>
      <c r="H161" s="2734"/>
      <c r="I161" s="2734"/>
      <c r="J161" s="2734"/>
      <c r="K161" s="2734"/>
      <c r="L161" s="2734"/>
      <c r="M161" s="2734"/>
      <c r="N161" s="2734"/>
      <c r="O161" s="2734"/>
      <c r="P161" s="2734"/>
      <c r="Q161" s="2734"/>
      <c r="R161" s="2734"/>
      <c r="S161" s="2734"/>
      <c r="T161" s="2734"/>
      <c r="U161" s="2734"/>
      <c r="V161" s="2735"/>
    </row>
    <row r="162" spans="1:25" ht="19.5" thickBot="1" x14ac:dyDescent="0.35">
      <c r="A162" s="2812"/>
      <c r="B162" s="2820" t="s">
        <v>847</v>
      </c>
      <c r="C162" s="2820"/>
      <c r="D162" s="2820"/>
      <c r="E162" s="2820"/>
      <c r="F162" s="2820"/>
      <c r="G162" s="2820"/>
      <c r="H162" s="2820"/>
      <c r="I162" s="2820"/>
      <c r="J162" s="2820"/>
      <c r="K162" s="2820"/>
      <c r="L162" s="2820"/>
      <c r="M162" s="2820"/>
      <c r="N162" s="2820"/>
      <c r="O162" s="2820"/>
      <c r="P162" s="2820"/>
      <c r="Q162" s="2820"/>
      <c r="R162" s="2820"/>
      <c r="S162" s="2820"/>
      <c r="T162" s="2820"/>
      <c r="U162" s="2821"/>
      <c r="V162" s="2628"/>
      <c r="Y162" s="2336" t="s">
        <v>388</v>
      </c>
    </row>
    <row r="163" spans="1:25" x14ac:dyDescent="0.25">
      <c r="A163" s="2812"/>
      <c r="B163" s="2567" t="s">
        <v>829</v>
      </c>
      <c r="C163" s="2568"/>
      <c r="D163" s="2569"/>
      <c r="E163" s="2739">
        <f>'Tab 3-Schedule-Outcomes'!B43</f>
        <v>10</v>
      </c>
      <c r="F163" s="2740"/>
      <c r="G163" s="2740"/>
      <c r="H163" s="2740"/>
      <c r="I163" s="2740"/>
      <c r="J163" s="2740"/>
      <c r="K163" s="2822"/>
      <c r="L163" s="2742" t="s">
        <v>1816</v>
      </c>
      <c r="M163" s="2743"/>
      <c r="N163" s="2743"/>
      <c r="O163" s="2823"/>
      <c r="P163" s="2831" t="s">
        <v>1830</v>
      </c>
      <c r="Q163" s="2832"/>
      <c r="R163" s="2832"/>
      <c r="S163" s="2832"/>
      <c r="T163" s="2832"/>
      <c r="U163" s="2833"/>
      <c r="V163" s="2628"/>
    </row>
    <row r="164" spans="1:25" ht="15" customHeight="1" x14ac:dyDescent="0.25">
      <c r="A164" s="2812"/>
      <c r="B164" s="2583" t="s">
        <v>831</v>
      </c>
      <c r="C164" s="2584"/>
      <c r="D164" s="2585"/>
      <c r="E164" s="2746" t="str">
        <f>'Tab 3-Schedule-Outcomes'!C43</f>
        <v>[Enter Activity Name]</v>
      </c>
      <c r="F164" s="2747"/>
      <c r="G164" s="2747"/>
      <c r="H164" s="2747"/>
      <c r="I164" s="2747"/>
      <c r="J164" s="2747"/>
      <c r="K164" s="2824"/>
      <c r="L164" s="2583" t="s">
        <v>1870</v>
      </c>
      <c r="M164" s="2584"/>
      <c r="N164" s="2584"/>
      <c r="O164" s="2585"/>
      <c r="P164" s="2749">
        <f>_xlfn.AGGREGATE(9,6,K171,S171)</f>
        <v>0</v>
      </c>
      <c r="Q164" s="2590"/>
      <c r="R164" s="2590"/>
      <c r="S164" s="2590"/>
      <c r="T164" s="2590"/>
      <c r="U164" s="2591"/>
      <c r="V164" s="2628"/>
    </row>
    <row r="165" spans="1:25" x14ac:dyDescent="0.25">
      <c r="A165" s="2812"/>
      <c r="B165" s="2596" t="s">
        <v>830</v>
      </c>
      <c r="C165" s="2597"/>
      <c r="D165" s="2598"/>
      <c r="E165" s="2751" t="str">
        <f>'Tab 3-Schedule-Outcomes'!E43</f>
        <v>[8-digit HUC Code]</v>
      </c>
      <c r="F165" s="2752"/>
      <c r="G165" s="2752"/>
      <c r="H165" s="2752"/>
      <c r="I165" s="2752"/>
      <c r="J165" s="2752"/>
      <c r="K165" s="2825"/>
      <c r="L165" s="2583" t="s">
        <v>1863</v>
      </c>
      <c r="M165" s="2584"/>
      <c r="N165" s="2584"/>
      <c r="O165" s="2585"/>
      <c r="P165" s="2754" t="e">
        <f>U171</f>
        <v>#VALUE!</v>
      </c>
      <c r="Q165" s="2603"/>
      <c r="R165" s="2603"/>
      <c r="S165" s="2603"/>
      <c r="T165" s="2603"/>
      <c r="U165" s="2755"/>
      <c r="V165" s="2628"/>
    </row>
    <row r="166" spans="1:25" ht="15.75" customHeight="1" thickBot="1" x14ac:dyDescent="0.3">
      <c r="A166" s="2812"/>
      <c r="B166" s="2610" t="s">
        <v>1833</v>
      </c>
      <c r="C166" s="2611"/>
      <c r="D166" s="2612"/>
      <c r="E166" s="2757" t="str">
        <f>'Tab 3-Schedule-Outcomes'!M43</f>
        <v>[Select Target Pollutant]</v>
      </c>
      <c r="F166" s="2758"/>
      <c r="G166" s="2758"/>
      <c r="H166" s="2758"/>
      <c r="I166" s="2758"/>
      <c r="J166" s="2758"/>
      <c r="K166" s="2826"/>
      <c r="L166" s="2615" t="s">
        <v>1843</v>
      </c>
      <c r="M166" s="2616"/>
      <c r="N166" s="2616"/>
      <c r="O166" s="2617"/>
      <c r="P166" s="2761">
        <f>_xlfn.AGGREGATE(9,6,L171,P172)</f>
        <v>0</v>
      </c>
      <c r="Q166" s="2762"/>
      <c r="R166" s="2762"/>
      <c r="S166" s="2762"/>
      <c r="T166" s="2762"/>
      <c r="U166" s="2763"/>
      <c r="V166" s="2628"/>
    </row>
    <row r="167" spans="1:25" ht="15.75" customHeight="1" thickBot="1" x14ac:dyDescent="0.3">
      <c r="A167" s="2812"/>
      <c r="B167" s="2827"/>
      <c r="C167" s="2827"/>
      <c r="D167" s="2827"/>
      <c r="E167" s="2828"/>
      <c r="F167" s="2828"/>
      <c r="G167" s="2828"/>
      <c r="H167" s="2828"/>
      <c r="I167" s="2828"/>
      <c r="J167" s="2828"/>
      <c r="K167" s="2828"/>
      <c r="L167" s="2829"/>
      <c r="M167" s="2829"/>
      <c r="N167" s="2829"/>
      <c r="O167" s="2829"/>
      <c r="P167" s="2829"/>
      <c r="Q167" s="2829"/>
      <c r="R167" s="2829"/>
      <c r="S167" s="2829"/>
      <c r="T167" s="2829"/>
      <c r="U167" s="2829"/>
      <c r="V167" s="2628"/>
    </row>
    <row r="168" spans="1:25" ht="19.5" thickBot="1" x14ac:dyDescent="0.3">
      <c r="A168" s="2812"/>
      <c r="B168" s="2633" t="s">
        <v>1876</v>
      </c>
      <c r="C168" s="2633"/>
      <c r="D168" s="2633"/>
      <c r="E168" s="2633"/>
      <c r="F168" s="2633"/>
      <c r="G168" s="2633"/>
      <c r="H168" s="2633"/>
      <c r="I168" s="2633"/>
      <c r="J168" s="2633"/>
      <c r="K168" s="2633"/>
      <c r="L168" s="2633"/>
      <c r="M168" s="2633"/>
      <c r="N168" s="2767"/>
      <c r="O168" s="2635" t="s">
        <v>1873</v>
      </c>
      <c r="P168" s="2635"/>
      <c r="Q168" s="2635"/>
      <c r="R168" s="2635"/>
      <c r="S168" s="2635"/>
      <c r="T168" s="2635"/>
      <c r="U168" s="2636"/>
      <c r="V168" s="2628"/>
    </row>
    <row r="169" spans="1:25" ht="16.5" customHeight="1" thickBot="1" x14ac:dyDescent="0.3">
      <c r="A169" s="2812"/>
      <c r="B169" s="2640" t="s">
        <v>1866</v>
      </c>
      <c r="C169" s="2640"/>
      <c r="D169" s="2640"/>
      <c r="E169" s="2640"/>
      <c r="F169" s="2640"/>
      <c r="G169" s="2641"/>
      <c r="H169" s="2768"/>
      <c r="I169" s="2640" t="s">
        <v>1835</v>
      </c>
      <c r="J169" s="2640"/>
      <c r="K169" s="2640"/>
      <c r="L169" s="2640"/>
      <c r="M169" s="2641"/>
      <c r="N169" s="2769"/>
      <c r="O169" s="2643" t="s">
        <v>1867</v>
      </c>
      <c r="P169" s="2644"/>
      <c r="Q169" s="2770"/>
      <c r="R169" s="2643" t="s">
        <v>1835</v>
      </c>
      <c r="S169" s="2646"/>
      <c r="T169" s="2646"/>
      <c r="U169" s="2647"/>
      <c r="V169" s="2628"/>
    </row>
    <row r="170" spans="1:25" ht="60.75" thickBot="1" x14ac:dyDescent="0.3">
      <c r="A170" s="2812"/>
      <c r="B170" s="2771"/>
      <c r="C170" s="2772">
        <v>2025</v>
      </c>
      <c r="D170" s="2772">
        <f>C170+1</f>
        <v>2026</v>
      </c>
      <c r="E170" s="2772">
        <f>D170+1</f>
        <v>2027</v>
      </c>
      <c r="F170" s="2772">
        <f>E170+1</f>
        <v>2028</v>
      </c>
      <c r="G170" s="2773">
        <f>F170+1</f>
        <v>2029</v>
      </c>
      <c r="H170" s="2768"/>
      <c r="I170" s="2774" t="s">
        <v>839</v>
      </c>
      <c r="J170" s="2775" t="s">
        <v>1834</v>
      </c>
      <c r="K170" s="2775" t="s">
        <v>841</v>
      </c>
      <c r="L170" s="2775" t="s">
        <v>842</v>
      </c>
      <c r="M170" s="2776" t="s">
        <v>843</v>
      </c>
      <c r="N170" s="2777"/>
      <c r="O170" s="2778"/>
      <c r="P170" s="2779"/>
      <c r="Q170" s="2770"/>
      <c r="R170" s="2774" t="s">
        <v>1872</v>
      </c>
      <c r="S170" s="2775" t="s">
        <v>1869</v>
      </c>
      <c r="T170" s="2775" t="s">
        <v>1864</v>
      </c>
      <c r="U170" s="2776" t="s">
        <v>1865</v>
      </c>
      <c r="V170" s="2628"/>
    </row>
    <row r="171" spans="1:25" ht="30.75" customHeight="1" thickBot="1" x14ac:dyDescent="0.3">
      <c r="A171" s="2812"/>
      <c r="B171" s="2780" t="s">
        <v>1836</v>
      </c>
      <c r="C171" s="2834" t="s">
        <v>848</v>
      </c>
      <c r="D171" s="2835" t="s">
        <v>848</v>
      </c>
      <c r="E171" s="2835" t="s">
        <v>848</v>
      </c>
      <c r="F171" s="2835" t="s">
        <v>848</v>
      </c>
      <c r="G171" s="2836" t="s">
        <v>848</v>
      </c>
      <c r="H171" s="2768"/>
      <c r="I171" s="2781">
        <f>NPV($E$9,C171:G171)</f>
        <v>0</v>
      </c>
      <c r="J171" s="2782" t="str">
        <f>P163</f>
        <v>[Select Delivery Factor]</v>
      </c>
      <c r="K171" s="2783" t="e">
        <f>J171*I171</f>
        <v>#VALUE!</v>
      </c>
      <c r="L171" s="2784">
        <f>SUM(C173:G173)</f>
        <v>0</v>
      </c>
      <c r="M171" s="2785" t="e">
        <f>L171/I171</f>
        <v>#DIV/0!</v>
      </c>
      <c r="N171" s="2777"/>
      <c r="O171" s="2786" t="s">
        <v>1836</v>
      </c>
      <c r="P171" s="2843" t="s">
        <v>848</v>
      </c>
      <c r="Q171" s="2770"/>
      <c r="R171" s="2677" t="e">
        <f>P171*P163</f>
        <v>#VALUE!</v>
      </c>
      <c r="S171" s="2683" t="e">
        <f>(R171/0.03)/((1.03)^P173)</f>
        <v>#VALUE!</v>
      </c>
      <c r="T171" s="2679" t="e">
        <f>P172/S171</f>
        <v>#VALUE!</v>
      </c>
      <c r="U171" s="2680" t="e">
        <f>(P172+L171)/(S171+K171)</f>
        <v>#VALUE!</v>
      </c>
      <c r="V171" s="2628"/>
    </row>
    <row r="172" spans="1:25" ht="30.75" thickBot="1" x14ac:dyDescent="0.3">
      <c r="A172" s="2812"/>
      <c r="B172" s="2787"/>
      <c r="C172" s="2837"/>
      <c r="D172" s="2838"/>
      <c r="E172" s="2838"/>
      <c r="F172" s="2838"/>
      <c r="G172" s="2839"/>
      <c r="H172" s="2768"/>
      <c r="I172" s="2788"/>
      <c r="J172" s="2789"/>
      <c r="K172" s="2790"/>
      <c r="L172" s="2791"/>
      <c r="M172" s="2792"/>
      <c r="N172" s="2793"/>
      <c r="O172" s="2786" t="s">
        <v>1862</v>
      </c>
      <c r="P172" s="2844" t="s">
        <v>849</v>
      </c>
      <c r="Q172" s="2770"/>
      <c r="R172" s="2677"/>
      <c r="S172" s="2683"/>
      <c r="T172" s="2679"/>
      <c r="U172" s="2680"/>
      <c r="V172" s="2628"/>
    </row>
    <row r="173" spans="1:25" ht="75.75" thickBot="1" x14ac:dyDescent="0.3">
      <c r="A173" s="2812"/>
      <c r="B173" s="2794" t="s">
        <v>846</v>
      </c>
      <c r="C173" s="2840" t="s">
        <v>849</v>
      </c>
      <c r="D173" s="2841" t="s">
        <v>849</v>
      </c>
      <c r="E173" s="2841" t="s">
        <v>849</v>
      </c>
      <c r="F173" s="2841" t="s">
        <v>849</v>
      </c>
      <c r="G173" s="2842" t="s">
        <v>849</v>
      </c>
      <c r="H173" s="2768"/>
      <c r="I173" s="2795"/>
      <c r="J173" s="2796"/>
      <c r="K173" s="2797"/>
      <c r="L173" s="2798"/>
      <c r="M173" s="2799"/>
      <c r="N173" s="2800"/>
      <c r="O173" s="2801" t="s">
        <v>1874</v>
      </c>
      <c r="P173" s="2845" t="s">
        <v>848</v>
      </c>
      <c r="Q173" s="2770"/>
      <c r="R173" s="2708"/>
      <c r="S173" s="2715"/>
      <c r="T173" s="2710"/>
      <c r="U173" s="2711"/>
      <c r="V173" s="2628"/>
    </row>
    <row r="174" spans="1:25" ht="16.5" thickBot="1" x14ac:dyDescent="0.3">
      <c r="A174" s="2830"/>
      <c r="B174" s="2803"/>
      <c r="C174" s="2804"/>
      <c r="D174" s="2804"/>
      <c r="E174" s="2804"/>
      <c r="F174" s="2804"/>
      <c r="G174" s="2804"/>
      <c r="H174" s="2805"/>
      <c r="I174" s="2806"/>
      <c r="J174" s="2807"/>
      <c r="K174" s="2806"/>
      <c r="L174" s="2808"/>
      <c r="M174" s="2808"/>
      <c r="N174" s="2809"/>
      <c r="O174" s="2803"/>
      <c r="P174" s="2804"/>
      <c r="Q174" s="2810"/>
      <c r="R174" s="2806"/>
      <c r="S174" s="2807"/>
      <c r="T174" s="2806"/>
      <c r="U174" s="2808"/>
      <c r="V174" s="2811"/>
    </row>
  </sheetData>
  <sheetProtection algorithmName="SHA-512" hashValue="QRWuEXEV2E9VpMMibOWLIBSWTLX2POFpEvNfHd5CcsYiWFkZESqCXI1+YgOQsAqEMCaSrG9ujNcYdyr7r/98jQ==" saltValue="G1Qkk5G9RdIp1VC2vE6z9g==" spinCount="100000" sheet="1" objects="1" scenarios="1" formatCells="0" formatColumns="0" formatRows="0" selectLockedCells="1"/>
  <mergeCells count="471">
    <mergeCell ref="S171:S173"/>
    <mergeCell ref="T171:T173"/>
    <mergeCell ref="U171:U173"/>
    <mergeCell ref="B166:D166"/>
    <mergeCell ref="E166:K166"/>
    <mergeCell ref="L166:O166"/>
    <mergeCell ref="P166:U166"/>
    <mergeCell ref="B168:M168"/>
    <mergeCell ref="O168:U168"/>
    <mergeCell ref="B169:G169"/>
    <mergeCell ref="H169:H173"/>
    <mergeCell ref="I169:M169"/>
    <mergeCell ref="O169:P169"/>
    <mergeCell ref="Q169:Q173"/>
    <mergeCell ref="R169:U169"/>
    <mergeCell ref="B171:B172"/>
    <mergeCell ref="C171:C172"/>
    <mergeCell ref="D171:D172"/>
    <mergeCell ref="E171:E172"/>
    <mergeCell ref="F171:F172"/>
    <mergeCell ref="G171:G172"/>
    <mergeCell ref="I171:I173"/>
    <mergeCell ref="J171:J173"/>
    <mergeCell ref="K171:K173"/>
    <mergeCell ref="L171:L173"/>
    <mergeCell ref="M171:M173"/>
    <mergeCell ref="R171:R173"/>
    <mergeCell ref="L163:O163"/>
    <mergeCell ref="P163:U163"/>
    <mergeCell ref="B164:D164"/>
    <mergeCell ref="E164:K164"/>
    <mergeCell ref="L164:O164"/>
    <mergeCell ref="P164:U164"/>
    <mergeCell ref="B165:D165"/>
    <mergeCell ref="E165:K165"/>
    <mergeCell ref="L165:O165"/>
    <mergeCell ref="P165:U165"/>
    <mergeCell ref="B151:D151"/>
    <mergeCell ref="E151:K151"/>
    <mergeCell ref="L151:O151"/>
    <mergeCell ref="P151:U151"/>
    <mergeCell ref="B153:M153"/>
    <mergeCell ref="O153:U153"/>
    <mergeCell ref="B154:G154"/>
    <mergeCell ref="H154:H158"/>
    <mergeCell ref="I154:M154"/>
    <mergeCell ref="O154:P154"/>
    <mergeCell ref="Q154:Q158"/>
    <mergeCell ref="R154:U154"/>
    <mergeCell ref="B156:B157"/>
    <mergeCell ref="C156:C157"/>
    <mergeCell ref="D156:D157"/>
    <mergeCell ref="E156:E157"/>
    <mergeCell ref="F156:F157"/>
    <mergeCell ref="G156:G157"/>
    <mergeCell ref="I156:I158"/>
    <mergeCell ref="J156:J158"/>
    <mergeCell ref="K156:K158"/>
    <mergeCell ref="L156:L158"/>
    <mergeCell ref="M156:M158"/>
    <mergeCell ref="R156:R158"/>
    <mergeCell ref="L148:O148"/>
    <mergeCell ref="P148:U148"/>
    <mergeCell ref="B149:D149"/>
    <mergeCell ref="E149:K149"/>
    <mergeCell ref="L149:O149"/>
    <mergeCell ref="P149:U149"/>
    <mergeCell ref="B150:D150"/>
    <mergeCell ref="E150:K150"/>
    <mergeCell ref="L150:O150"/>
    <mergeCell ref="P150:U150"/>
    <mergeCell ref="B136:D136"/>
    <mergeCell ref="E136:K136"/>
    <mergeCell ref="L136:O136"/>
    <mergeCell ref="P136:U136"/>
    <mergeCell ref="B138:M138"/>
    <mergeCell ref="O138:U138"/>
    <mergeCell ref="B139:G139"/>
    <mergeCell ref="H139:H143"/>
    <mergeCell ref="I139:M139"/>
    <mergeCell ref="O139:P139"/>
    <mergeCell ref="Q139:Q143"/>
    <mergeCell ref="R139:U139"/>
    <mergeCell ref="B141:B142"/>
    <mergeCell ref="C141:C142"/>
    <mergeCell ref="D141:D142"/>
    <mergeCell ref="E141:E142"/>
    <mergeCell ref="F141:F142"/>
    <mergeCell ref="G141:G142"/>
    <mergeCell ref="I141:I143"/>
    <mergeCell ref="J141:J143"/>
    <mergeCell ref="K141:K143"/>
    <mergeCell ref="L141:L143"/>
    <mergeCell ref="M141:M143"/>
    <mergeCell ref="R141:R143"/>
    <mergeCell ref="L133:O133"/>
    <mergeCell ref="P133:U133"/>
    <mergeCell ref="B134:D134"/>
    <mergeCell ref="E134:K134"/>
    <mergeCell ref="L134:O134"/>
    <mergeCell ref="P134:U134"/>
    <mergeCell ref="B135:D135"/>
    <mergeCell ref="E135:K135"/>
    <mergeCell ref="L135:O135"/>
    <mergeCell ref="P135:U135"/>
    <mergeCell ref="B121:D121"/>
    <mergeCell ref="E121:K121"/>
    <mergeCell ref="L121:O121"/>
    <mergeCell ref="P121:U121"/>
    <mergeCell ref="B123:M123"/>
    <mergeCell ref="O123:U123"/>
    <mergeCell ref="B124:G124"/>
    <mergeCell ref="H124:H128"/>
    <mergeCell ref="I124:M124"/>
    <mergeCell ref="O124:P124"/>
    <mergeCell ref="Q124:Q128"/>
    <mergeCell ref="R124:U124"/>
    <mergeCell ref="B126:B127"/>
    <mergeCell ref="C126:C127"/>
    <mergeCell ref="D126:D127"/>
    <mergeCell ref="E126:E127"/>
    <mergeCell ref="F126:F127"/>
    <mergeCell ref="G126:G127"/>
    <mergeCell ref="I126:I128"/>
    <mergeCell ref="J126:J128"/>
    <mergeCell ref="K126:K128"/>
    <mergeCell ref="L126:L128"/>
    <mergeCell ref="M126:M128"/>
    <mergeCell ref="R126:R128"/>
    <mergeCell ref="L118:O118"/>
    <mergeCell ref="P118:U118"/>
    <mergeCell ref="B119:D119"/>
    <mergeCell ref="E119:K119"/>
    <mergeCell ref="L119:O119"/>
    <mergeCell ref="P119:U119"/>
    <mergeCell ref="B120:D120"/>
    <mergeCell ref="E120:K120"/>
    <mergeCell ref="L120:O120"/>
    <mergeCell ref="P120:U120"/>
    <mergeCell ref="B106:D106"/>
    <mergeCell ref="E106:K106"/>
    <mergeCell ref="L106:O106"/>
    <mergeCell ref="P106:U106"/>
    <mergeCell ref="B108:M108"/>
    <mergeCell ref="O108:U108"/>
    <mergeCell ref="B109:G109"/>
    <mergeCell ref="H109:H113"/>
    <mergeCell ref="I109:M109"/>
    <mergeCell ref="O109:P109"/>
    <mergeCell ref="Q109:Q113"/>
    <mergeCell ref="R109:U109"/>
    <mergeCell ref="B111:B112"/>
    <mergeCell ref="C111:C112"/>
    <mergeCell ref="D111:D112"/>
    <mergeCell ref="E111:E112"/>
    <mergeCell ref="F111:F112"/>
    <mergeCell ref="G111:G112"/>
    <mergeCell ref="I111:I113"/>
    <mergeCell ref="J111:J113"/>
    <mergeCell ref="K111:K113"/>
    <mergeCell ref="L111:L113"/>
    <mergeCell ref="M111:M113"/>
    <mergeCell ref="R111:R113"/>
    <mergeCell ref="L103:O103"/>
    <mergeCell ref="P103:U103"/>
    <mergeCell ref="B104:D104"/>
    <mergeCell ref="E104:K104"/>
    <mergeCell ref="L104:O104"/>
    <mergeCell ref="P104:U104"/>
    <mergeCell ref="B105:D105"/>
    <mergeCell ref="E105:K105"/>
    <mergeCell ref="L105:O105"/>
    <mergeCell ref="P105:U105"/>
    <mergeCell ref="B91:D91"/>
    <mergeCell ref="E91:K91"/>
    <mergeCell ref="L91:O91"/>
    <mergeCell ref="P91:U91"/>
    <mergeCell ref="B93:M93"/>
    <mergeCell ref="O93:U93"/>
    <mergeCell ref="B94:G94"/>
    <mergeCell ref="H94:H98"/>
    <mergeCell ref="I94:M94"/>
    <mergeCell ref="O94:P94"/>
    <mergeCell ref="Q94:Q98"/>
    <mergeCell ref="R94:U94"/>
    <mergeCell ref="B96:B97"/>
    <mergeCell ref="C96:C97"/>
    <mergeCell ref="D96:D97"/>
    <mergeCell ref="E96:E97"/>
    <mergeCell ref="F96:F97"/>
    <mergeCell ref="G96:G97"/>
    <mergeCell ref="I96:I98"/>
    <mergeCell ref="J96:J98"/>
    <mergeCell ref="K96:K98"/>
    <mergeCell ref="L96:L98"/>
    <mergeCell ref="M96:M98"/>
    <mergeCell ref="R96:R98"/>
    <mergeCell ref="L88:O88"/>
    <mergeCell ref="P88:U88"/>
    <mergeCell ref="B89:D89"/>
    <mergeCell ref="E89:K89"/>
    <mergeCell ref="L89:O89"/>
    <mergeCell ref="P89:U89"/>
    <mergeCell ref="B90:D90"/>
    <mergeCell ref="E90:K90"/>
    <mergeCell ref="L90:O90"/>
    <mergeCell ref="P90:U90"/>
    <mergeCell ref="O78:U78"/>
    <mergeCell ref="B79:G79"/>
    <mergeCell ref="H79:H83"/>
    <mergeCell ref="I79:M79"/>
    <mergeCell ref="O79:P79"/>
    <mergeCell ref="Q79:Q83"/>
    <mergeCell ref="R79:U79"/>
    <mergeCell ref="B81:B82"/>
    <mergeCell ref="C81:C82"/>
    <mergeCell ref="D81:D82"/>
    <mergeCell ref="E81:E82"/>
    <mergeCell ref="F81:F82"/>
    <mergeCell ref="G81:G82"/>
    <mergeCell ref="I81:I83"/>
    <mergeCell ref="J81:J83"/>
    <mergeCell ref="K81:K83"/>
    <mergeCell ref="L81:L83"/>
    <mergeCell ref="M81:M83"/>
    <mergeCell ref="R81:R83"/>
    <mergeCell ref="S81:S83"/>
    <mergeCell ref="T81:T83"/>
    <mergeCell ref="U81:U83"/>
    <mergeCell ref="B64:G64"/>
    <mergeCell ref="H64:H68"/>
    <mergeCell ref="I64:M64"/>
    <mergeCell ref="O64:P64"/>
    <mergeCell ref="Q64:Q68"/>
    <mergeCell ref="R64:U64"/>
    <mergeCell ref="B66:B67"/>
    <mergeCell ref="C66:C67"/>
    <mergeCell ref="D66:D67"/>
    <mergeCell ref="E66:E67"/>
    <mergeCell ref="F66:F67"/>
    <mergeCell ref="G66:G67"/>
    <mergeCell ref="I66:I68"/>
    <mergeCell ref="J66:J68"/>
    <mergeCell ref="K66:K68"/>
    <mergeCell ref="L66:L68"/>
    <mergeCell ref="M66:M68"/>
    <mergeCell ref="R66:R68"/>
    <mergeCell ref="S66:S68"/>
    <mergeCell ref="T66:T68"/>
    <mergeCell ref="U66:U68"/>
    <mergeCell ref="B60:D60"/>
    <mergeCell ref="E60:K60"/>
    <mergeCell ref="L60:O60"/>
    <mergeCell ref="P60:U60"/>
    <mergeCell ref="B61:D61"/>
    <mergeCell ref="E61:K61"/>
    <mergeCell ref="L61:O61"/>
    <mergeCell ref="P61:U61"/>
    <mergeCell ref="B63:M63"/>
    <mergeCell ref="O63:U63"/>
    <mergeCell ref="B57:U57"/>
    <mergeCell ref="B58:D58"/>
    <mergeCell ref="E58:K58"/>
    <mergeCell ref="L58:O58"/>
    <mergeCell ref="P58:U58"/>
    <mergeCell ref="B59:D59"/>
    <mergeCell ref="E59:K59"/>
    <mergeCell ref="L59:O59"/>
    <mergeCell ref="P59:U59"/>
    <mergeCell ref="B48:M48"/>
    <mergeCell ref="O48:U48"/>
    <mergeCell ref="B49:G49"/>
    <mergeCell ref="H49:H53"/>
    <mergeCell ref="I49:M49"/>
    <mergeCell ref="O49:P49"/>
    <mergeCell ref="Q49:Q53"/>
    <mergeCell ref="R49:U49"/>
    <mergeCell ref="B51:B52"/>
    <mergeCell ref="C51:C52"/>
    <mergeCell ref="D51:D52"/>
    <mergeCell ref="E51:E52"/>
    <mergeCell ref="F51:F52"/>
    <mergeCell ref="G51:G52"/>
    <mergeCell ref="I51:I53"/>
    <mergeCell ref="J51:J53"/>
    <mergeCell ref="K51:K53"/>
    <mergeCell ref="L51:L53"/>
    <mergeCell ref="M51:M53"/>
    <mergeCell ref="R51:R53"/>
    <mergeCell ref="S51:S53"/>
    <mergeCell ref="T51:T53"/>
    <mergeCell ref="U51:U53"/>
    <mergeCell ref="B36:B37"/>
    <mergeCell ref="C36:C37"/>
    <mergeCell ref="D36:D37"/>
    <mergeCell ref="E36:E37"/>
    <mergeCell ref="F36:F37"/>
    <mergeCell ref="G36:G37"/>
    <mergeCell ref="B42:U42"/>
    <mergeCell ref="B43:D43"/>
    <mergeCell ref="E43:K43"/>
    <mergeCell ref="L43:O43"/>
    <mergeCell ref="P43:U43"/>
    <mergeCell ref="AN14:AS14"/>
    <mergeCell ref="AJ14:AM14"/>
    <mergeCell ref="AC14:AI14"/>
    <mergeCell ref="Z14:AB14"/>
    <mergeCell ref="AN13:AS13"/>
    <mergeCell ref="AJ13:AM13"/>
    <mergeCell ref="AC13:AI13"/>
    <mergeCell ref="Z13:AB13"/>
    <mergeCell ref="B46:D46"/>
    <mergeCell ref="E46:K46"/>
    <mergeCell ref="L46:O46"/>
    <mergeCell ref="P46:U46"/>
    <mergeCell ref="B44:D44"/>
    <mergeCell ref="L44:O44"/>
    <mergeCell ref="B45:D45"/>
    <mergeCell ref="E45:K45"/>
    <mergeCell ref="L45:O45"/>
    <mergeCell ref="P45:U45"/>
    <mergeCell ref="E44:K44"/>
    <mergeCell ref="P44:U44"/>
    <mergeCell ref="B72:U72"/>
    <mergeCell ref="B74:D74"/>
    <mergeCell ref="E74:K74"/>
    <mergeCell ref="L74:O74"/>
    <mergeCell ref="P74:U74"/>
    <mergeCell ref="B75:D75"/>
    <mergeCell ref="E75:K75"/>
    <mergeCell ref="L75:O75"/>
    <mergeCell ref="P75:U75"/>
    <mergeCell ref="B76:D76"/>
    <mergeCell ref="E76:K76"/>
    <mergeCell ref="B21:B22"/>
    <mergeCell ref="C21:C22"/>
    <mergeCell ref="D21:D22"/>
    <mergeCell ref="E21:E22"/>
    <mergeCell ref="F21:F22"/>
    <mergeCell ref="G21:G22"/>
    <mergeCell ref="N18:N23"/>
    <mergeCell ref="O20:P20"/>
    <mergeCell ref="J21:J23"/>
    <mergeCell ref="I21:I23"/>
    <mergeCell ref="H19:H23"/>
    <mergeCell ref="R21:R23"/>
    <mergeCell ref="S21:S23"/>
    <mergeCell ref="T21:T23"/>
    <mergeCell ref="U21:U23"/>
    <mergeCell ref="M21:M23"/>
    <mergeCell ref="L21:L23"/>
    <mergeCell ref="K21:K23"/>
    <mergeCell ref="Q19:Q23"/>
    <mergeCell ref="E16:K16"/>
    <mergeCell ref="L16:O16"/>
    <mergeCell ref="B7:K7"/>
    <mergeCell ref="B8:K8"/>
    <mergeCell ref="B1:U1"/>
    <mergeCell ref="B2:U2"/>
    <mergeCell ref="B3:U3"/>
    <mergeCell ref="B4:U4"/>
    <mergeCell ref="B19:G19"/>
    <mergeCell ref="L15:O15"/>
    <mergeCell ref="B5:U5"/>
    <mergeCell ref="O18:U18"/>
    <mergeCell ref="O19:P19"/>
    <mergeCell ref="L13:O13"/>
    <mergeCell ref="L14:O14"/>
    <mergeCell ref="P13:U13"/>
    <mergeCell ref="P14:U14"/>
    <mergeCell ref="P16:U16"/>
    <mergeCell ref="B15:D15"/>
    <mergeCell ref="E15:K15"/>
    <mergeCell ref="B16:D16"/>
    <mergeCell ref="B27:U27"/>
    <mergeCell ref="B28:D28"/>
    <mergeCell ref="E28:K28"/>
    <mergeCell ref="L28:O28"/>
    <mergeCell ref="E29:K29"/>
    <mergeCell ref="L29:O29"/>
    <mergeCell ref="B33:M33"/>
    <mergeCell ref="O33:U33"/>
    <mergeCell ref="B29:D29"/>
    <mergeCell ref="L30:O30"/>
    <mergeCell ref="P28:U28"/>
    <mergeCell ref="B30:D30"/>
    <mergeCell ref="E30:K30"/>
    <mergeCell ref="B31:D31"/>
    <mergeCell ref="E31:K31"/>
    <mergeCell ref="L31:O31"/>
    <mergeCell ref="P29:U29"/>
    <mergeCell ref="P30:U30"/>
    <mergeCell ref="P31:U31"/>
    <mergeCell ref="L7:U7"/>
    <mergeCell ref="L8:U8"/>
    <mergeCell ref="B14:D14"/>
    <mergeCell ref="B12:U12"/>
    <mergeCell ref="B13:D13"/>
    <mergeCell ref="P15:U15"/>
    <mergeCell ref="E13:K13"/>
    <mergeCell ref="E14:K14"/>
    <mergeCell ref="I19:M19"/>
    <mergeCell ref="B18:M18"/>
    <mergeCell ref="R19:U19"/>
    <mergeCell ref="B34:G34"/>
    <mergeCell ref="H34:H38"/>
    <mergeCell ref="I34:M34"/>
    <mergeCell ref="O34:P34"/>
    <mergeCell ref="Q34:Q38"/>
    <mergeCell ref="R34:U34"/>
    <mergeCell ref="Z12:AS12"/>
    <mergeCell ref="Z17:AB17"/>
    <mergeCell ref="AC17:AI17"/>
    <mergeCell ref="AJ17:AM17"/>
    <mergeCell ref="AN17:AS17"/>
    <mergeCell ref="Z18:Z20"/>
    <mergeCell ref="AA18:AK18"/>
    <mergeCell ref="AM18:AS18"/>
    <mergeCell ref="AA19:AE19"/>
    <mergeCell ref="AG19:AK19"/>
    <mergeCell ref="AM19:AN20"/>
    <mergeCell ref="AP19:AS19"/>
    <mergeCell ref="I36:I38"/>
    <mergeCell ref="J36:J38"/>
    <mergeCell ref="K36:K38"/>
    <mergeCell ref="L36:L38"/>
    <mergeCell ref="M36:M38"/>
    <mergeCell ref="R36:R38"/>
    <mergeCell ref="S36:S38"/>
    <mergeCell ref="T36:T38"/>
    <mergeCell ref="U36:U38"/>
    <mergeCell ref="B73:D73"/>
    <mergeCell ref="E73:K73"/>
    <mergeCell ref="L73:O73"/>
    <mergeCell ref="P73:U73"/>
    <mergeCell ref="L76:O76"/>
    <mergeCell ref="P76:U76"/>
    <mergeCell ref="B78:M78"/>
    <mergeCell ref="B87:U87"/>
    <mergeCell ref="B88:D88"/>
    <mergeCell ref="E88:K88"/>
    <mergeCell ref="S96:S98"/>
    <mergeCell ref="T96:T98"/>
    <mergeCell ref="U96:U98"/>
    <mergeCell ref="B102:U102"/>
    <mergeCell ref="B103:D103"/>
    <mergeCell ref="E103:K103"/>
    <mergeCell ref="S111:S113"/>
    <mergeCell ref="T111:T113"/>
    <mergeCell ref="U111:U113"/>
    <mergeCell ref="B117:U117"/>
    <mergeCell ref="B118:D118"/>
    <mergeCell ref="E118:K118"/>
    <mergeCell ref="S126:S128"/>
    <mergeCell ref="T126:T128"/>
    <mergeCell ref="U126:U128"/>
    <mergeCell ref="B132:U132"/>
    <mergeCell ref="B133:D133"/>
    <mergeCell ref="E133:K133"/>
    <mergeCell ref="S141:S143"/>
    <mergeCell ref="T141:T143"/>
    <mergeCell ref="U141:U143"/>
    <mergeCell ref="B147:U147"/>
    <mergeCell ref="B148:D148"/>
    <mergeCell ref="E148:K148"/>
    <mergeCell ref="S156:S158"/>
    <mergeCell ref="T156:T158"/>
    <mergeCell ref="U156:U158"/>
    <mergeCell ref="B162:U162"/>
    <mergeCell ref="B163:D163"/>
    <mergeCell ref="E163:K163"/>
  </mergeCells>
  <pageMargins left="0.7" right="0.7" top="0.75" bottom="0.75" header="0.3" footer="0.3"/>
  <pageSetup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FEDF07D-22D5-47E7-9148-43237322E98A}">
          <x14:formula1>
            <xm:f>Look_Up!$AC$2:$AC$38</xm:f>
          </x14:formula1>
          <xm:sqref>P13 P28:U28 P43:U43 P58:U58 P73:U73 P88:U88 P103:U103 P118:U118 P133:U133 P148:U148 P163:U163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
    <pageSetUpPr fitToPage="1"/>
  </sheetPr>
  <dimension ref="A1:AH166"/>
  <sheetViews>
    <sheetView workbookViewId="0">
      <selection sqref="A1:J1"/>
    </sheetView>
  </sheetViews>
  <sheetFormatPr defaultColWidth="9.140625" defaultRowHeight="15" x14ac:dyDescent="0.25"/>
  <cols>
    <col min="1" max="1" width="22.140625" customWidth="1"/>
    <col min="2" max="2" width="17.28515625" customWidth="1"/>
    <col min="3" max="3" width="7.5703125" customWidth="1"/>
    <col min="4" max="4" width="26.85546875" customWidth="1"/>
    <col min="5" max="5" width="15.5703125" customWidth="1"/>
    <col min="6" max="6" width="15" customWidth="1"/>
    <col min="7" max="7" width="19.42578125" customWidth="1"/>
    <col min="8" max="8" width="15.85546875" customWidth="1"/>
    <col min="9" max="9" width="25" style="425" customWidth="1"/>
    <col min="10" max="10" width="22.140625" style="425" customWidth="1"/>
    <col min="11" max="11" width="17.5703125" style="425" customWidth="1"/>
    <col min="12" max="12" width="25.140625" style="425" customWidth="1"/>
    <col min="13" max="13" width="31.140625" style="100" bestFit="1" customWidth="1"/>
    <col min="14" max="14" width="14.140625" style="100" hidden="1" customWidth="1"/>
    <col min="15" max="16" width="8.42578125" style="100" hidden="1" customWidth="1"/>
    <col min="17" max="17" width="8.42578125" style="425" hidden="1" customWidth="1"/>
    <col min="18" max="18" width="9.7109375" style="425" hidden="1" customWidth="1"/>
    <col min="19" max="19" width="8.42578125" style="425" hidden="1" customWidth="1"/>
    <col min="20" max="20" width="7.85546875" style="425" hidden="1" customWidth="1"/>
    <col min="21" max="21" width="8.42578125" style="425" hidden="1" customWidth="1"/>
    <col min="22" max="22" width="13.85546875" style="425" hidden="1" customWidth="1"/>
    <col min="23" max="23" width="16.42578125" style="425" hidden="1" customWidth="1"/>
    <col min="24" max="24" width="14.5703125" style="425" customWidth="1"/>
    <col min="25" max="25" width="20" customWidth="1"/>
    <col min="26" max="26" width="17.140625" customWidth="1"/>
    <col min="27" max="27" width="20" customWidth="1"/>
    <col min="28" max="28" width="26.85546875" customWidth="1"/>
    <col min="29" max="29" width="15.85546875" customWidth="1"/>
    <col min="30" max="30" width="15.42578125" customWidth="1"/>
    <col min="31" max="32" width="15.140625" customWidth="1"/>
    <col min="33" max="33" width="13.85546875" customWidth="1"/>
    <col min="34" max="35" width="9.140625" customWidth="1"/>
  </cols>
  <sheetData>
    <row r="1" spans="1:28" ht="15.75" x14ac:dyDescent="0.25">
      <c r="A1" s="1699" t="s">
        <v>850</v>
      </c>
      <c r="B1" s="1699"/>
      <c r="C1" s="1699"/>
      <c r="D1" s="1699"/>
      <c r="E1" s="1699"/>
      <c r="F1" s="1699"/>
      <c r="G1" s="1699"/>
      <c r="H1" s="1699"/>
      <c r="I1" s="1699"/>
      <c r="J1" s="1699"/>
      <c r="K1" s="1381"/>
      <c r="L1" s="1381"/>
    </row>
    <row r="2" spans="1:28" ht="15.75" hidden="1" x14ac:dyDescent="0.25">
      <c r="A2" s="1699" t="s">
        <v>445</v>
      </c>
      <c r="B2" s="1699"/>
      <c r="C2" s="1699"/>
      <c r="D2" s="1699"/>
      <c r="E2" s="1699"/>
      <c r="F2" s="1699"/>
      <c r="G2" s="1699"/>
      <c r="H2" s="1699"/>
      <c r="I2" s="1699"/>
      <c r="J2" s="1699"/>
      <c r="K2" s="1381"/>
      <c r="L2" s="1381"/>
    </row>
    <row r="3" spans="1:28" ht="15.75" x14ac:dyDescent="0.25">
      <c r="A3" s="1699" t="s">
        <v>446</v>
      </c>
      <c r="B3" s="1699"/>
      <c r="C3" s="1699"/>
      <c r="D3" s="1699"/>
      <c r="E3" s="1699"/>
      <c r="F3" s="1699"/>
      <c r="G3" s="1699"/>
      <c r="H3" s="1699"/>
      <c r="I3" s="1699"/>
      <c r="J3" s="1699"/>
      <c r="K3" s="1381"/>
      <c r="L3" s="1381"/>
    </row>
    <row r="4" spans="1:28" s="848" customFormat="1" ht="53.25" customHeight="1" thickBot="1" x14ac:dyDescent="0.3">
      <c r="A4" s="1735" t="s">
        <v>851</v>
      </c>
      <c r="B4" s="1735"/>
      <c r="C4" s="1735"/>
      <c r="D4" s="1735"/>
      <c r="E4" s="1735"/>
      <c r="F4" s="1735"/>
      <c r="G4" s="1735"/>
      <c r="H4" s="1735"/>
      <c r="I4" s="1735"/>
      <c r="J4" s="1735"/>
      <c r="K4" s="1403"/>
      <c r="L4" s="852"/>
      <c r="M4" s="849"/>
      <c r="N4" s="849"/>
      <c r="O4" s="849"/>
      <c r="P4" s="849"/>
      <c r="Q4" s="853"/>
      <c r="R4" s="853"/>
      <c r="S4" s="853"/>
      <c r="T4" s="853"/>
      <c r="U4" s="853"/>
      <c r="V4" s="853"/>
      <c r="W4" s="853"/>
      <c r="X4" s="853"/>
    </row>
    <row r="5" spans="1:28" s="848" customFormat="1" ht="45" customHeight="1" thickBot="1" x14ac:dyDescent="0.3">
      <c r="A5" s="1733" t="s">
        <v>852</v>
      </c>
      <c r="B5" s="1733"/>
      <c r="C5" s="1733"/>
      <c r="D5" s="1733"/>
      <c r="E5" s="1733"/>
      <c r="F5" s="1733"/>
      <c r="G5" s="1733"/>
      <c r="H5" s="1733"/>
      <c r="I5" s="1733"/>
      <c r="J5" s="1733"/>
      <c r="K5" s="942"/>
      <c r="L5" s="854"/>
      <c r="M5" s="849"/>
      <c r="N5" s="853"/>
      <c r="O5" s="797" t="s">
        <v>449</v>
      </c>
      <c r="P5" s="798" t="s">
        <v>449</v>
      </c>
      <c r="Q5" s="799" t="s">
        <v>450</v>
      </c>
      <c r="R5" s="853"/>
      <c r="S5" s="853"/>
      <c r="T5" s="853"/>
      <c r="U5" s="853"/>
      <c r="V5" s="853"/>
      <c r="W5" s="853"/>
      <c r="X5" s="853"/>
    </row>
    <row r="6" spans="1:28" ht="15.75" thickBot="1" x14ac:dyDescent="0.3">
      <c r="A6" s="1501" t="s">
        <v>710</v>
      </c>
      <c r="B6" s="1502"/>
      <c r="C6" s="1502"/>
      <c r="D6" s="1503"/>
      <c r="E6" s="1504" t="str">
        <f>'Grantee Project Data'!C7</f>
        <v>[Name of Applicant]</v>
      </c>
      <c r="F6" s="1504"/>
      <c r="G6" s="1504"/>
      <c r="H6" s="1504"/>
      <c r="I6" s="1504"/>
      <c r="J6" s="1505"/>
      <c r="K6" s="100"/>
      <c r="L6"/>
      <c r="M6" s="687"/>
      <c r="O6" s="453">
        <f>'Project Coding'!B21</f>
        <v>0</v>
      </c>
      <c r="P6" s="453">
        <f>'Project Coding'!B4</f>
        <v>0</v>
      </c>
      <c r="Q6" s="425" t="e">
        <f>O6:P6</f>
        <v>#VALUE!</v>
      </c>
      <c r="Y6" s="1509" t="s">
        <v>452</v>
      </c>
      <c r="Z6" s="1510"/>
      <c r="AA6" s="1510"/>
      <c r="AB6" s="1762"/>
    </row>
    <row r="7" spans="1:28" ht="30.75" customHeight="1" thickBot="1" x14ac:dyDescent="0.3">
      <c r="A7" s="1511" t="s">
        <v>747</v>
      </c>
      <c r="B7" s="1512"/>
      <c r="C7" s="1512"/>
      <c r="D7" s="1513"/>
      <c r="E7" s="1514" t="str">
        <f>'Grantee Project Data'!C30</f>
        <v>[Title or Name of Project]</v>
      </c>
      <c r="F7" s="1514"/>
      <c r="G7" s="1514"/>
      <c r="H7" s="1514"/>
      <c r="I7" s="1514"/>
      <c r="J7" s="1515"/>
      <c r="K7" s="100"/>
      <c r="L7"/>
      <c r="N7" s="687" t="s">
        <v>454</v>
      </c>
      <c r="O7" s="688" t="e">
        <f>O6/Q6</f>
        <v>#VALUE!</v>
      </c>
      <c r="P7" s="688" t="e">
        <f>P6/Q6</f>
        <v>#VALUE!</v>
      </c>
      <c r="Q7" s="835" t="e">
        <f>O7:P7</f>
        <v>#VALUE!</v>
      </c>
      <c r="Y7" s="429" t="s">
        <v>455</v>
      </c>
      <c r="Z7" s="430" t="s">
        <v>456</v>
      </c>
      <c r="AA7" s="432" t="s">
        <v>457</v>
      </c>
      <c r="AB7" s="1332" t="s">
        <v>853</v>
      </c>
    </row>
    <row r="8" spans="1:28" ht="15.75" thickBot="1" x14ac:dyDescent="0.3">
      <c r="A8" s="433"/>
      <c r="B8" s="433"/>
      <c r="C8" s="100"/>
      <c r="D8" s="100"/>
      <c r="E8" s="100"/>
      <c r="F8" s="100"/>
      <c r="G8" s="100"/>
      <c r="H8" s="100"/>
      <c r="I8" s="434"/>
      <c r="J8" s="434"/>
      <c r="K8" s="434"/>
      <c r="L8" s="434"/>
      <c r="Y8" s="435" t="s">
        <v>459</v>
      </c>
      <c r="Z8" s="730">
        <f>SUM(AA8,AB8)</f>
        <v>0</v>
      </c>
      <c r="AA8" s="731">
        <f>I22</f>
        <v>0</v>
      </c>
      <c r="AB8" s="731">
        <f>J22</f>
        <v>0</v>
      </c>
    </row>
    <row r="9" spans="1:28" ht="74.25" customHeight="1" thickBot="1" x14ac:dyDescent="0.3">
      <c r="A9" s="1569" t="s">
        <v>854</v>
      </c>
      <c r="B9" s="1734"/>
      <c r="C9" s="1734"/>
      <c r="D9" s="1734"/>
      <c r="E9" s="1734"/>
      <c r="F9" s="1734"/>
      <c r="G9" s="1734"/>
      <c r="H9" s="1734"/>
      <c r="I9" s="1734"/>
      <c r="J9" s="1734"/>
      <c r="K9" s="1402"/>
      <c r="L9" s="1116"/>
      <c r="M9" s="1117"/>
      <c r="N9" s="1747" t="s">
        <v>855</v>
      </c>
      <c r="O9" s="1748"/>
      <c r="P9" s="1748"/>
      <c r="Q9" s="1748"/>
      <c r="R9" s="1748"/>
      <c r="S9" s="1748"/>
      <c r="T9" s="1748"/>
      <c r="U9" s="1748"/>
      <c r="V9" s="1748"/>
      <c r="W9" s="1749"/>
      <c r="X9"/>
      <c r="Y9" s="437" t="s">
        <v>462</v>
      </c>
      <c r="Z9" s="728">
        <f t="shared" ref="Z9:Z13" si="0">SUM(AA9,AB9)</f>
        <v>0</v>
      </c>
      <c r="AA9" s="729">
        <f>I38</f>
        <v>0</v>
      </c>
      <c r="AB9" s="729">
        <f>J38</f>
        <v>0</v>
      </c>
    </row>
    <row r="10" spans="1:28" ht="45.75" thickBot="1" x14ac:dyDescent="0.3">
      <c r="A10" s="1744" t="s">
        <v>463</v>
      </c>
      <c r="B10" s="1750"/>
      <c r="C10" s="1750"/>
      <c r="D10" s="1746" t="s">
        <v>464</v>
      </c>
      <c r="E10" s="1746"/>
      <c r="F10" s="1746"/>
      <c r="G10" s="1124" t="s">
        <v>465</v>
      </c>
      <c r="H10" s="1399" t="s">
        <v>466</v>
      </c>
      <c r="I10" s="442" t="s">
        <v>468</v>
      </c>
      <c r="J10" s="442" t="s">
        <v>856</v>
      </c>
      <c r="K10" s="442" t="s">
        <v>857</v>
      </c>
      <c r="L10" s="442" t="s">
        <v>469</v>
      </c>
      <c r="M10" s="1125" t="s">
        <v>470</v>
      </c>
      <c r="N10" s="1112" t="s">
        <v>858</v>
      </c>
      <c r="O10" s="1079" t="s">
        <v>472</v>
      </c>
      <c r="P10" s="1079" t="s">
        <v>859</v>
      </c>
      <c r="Q10" s="1079" t="s">
        <v>472</v>
      </c>
      <c r="R10" s="1079" t="s">
        <v>860</v>
      </c>
      <c r="S10" s="1079" t="s">
        <v>474</v>
      </c>
      <c r="T10" s="1079" t="s">
        <v>861</v>
      </c>
      <c r="U10" s="1079" t="s">
        <v>476</v>
      </c>
      <c r="V10" s="1080" t="s">
        <v>862</v>
      </c>
      <c r="W10" s="1081" t="s">
        <v>863</v>
      </c>
      <c r="X10" s="465"/>
      <c r="Y10" s="437" t="s">
        <v>479</v>
      </c>
      <c r="Z10" s="728">
        <f t="shared" si="0"/>
        <v>0</v>
      </c>
      <c r="AA10" s="729">
        <f>I59</f>
        <v>0</v>
      </c>
      <c r="AB10" s="729">
        <f>J59</f>
        <v>0</v>
      </c>
    </row>
    <row r="11" spans="1:28" s="390" customFormat="1" ht="12.75" customHeight="1" x14ac:dyDescent="0.2">
      <c r="A11" s="1718" t="s">
        <v>480</v>
      </c>
      <c r="B11" s="1705"/>
      <c r="C11" s="1705"/>
      <c r="D11" s="1751" t="s">
        <v>481</v>
      </c>
      <c r="E11" s="1752"/>
      <c r="F11" s="1753"/>
      <c r="G11" s="1407" t="s">
        <v>482</v>
      </c>
      <c r="H11" s="1407" t="s">
        <v>483</v>
      </c>
      <c r="I11" s="1120">
        <v>0</v>
      </c>
      <c r="J11" s="1120">
        <v>0</v>
      </c>
      <c r="K11" s="1121" t="s">
        <v>864</v>
      </c>
      <c r="L11" s="1122">
        <f>J11+I11</f>
        <v>0</v>
      </c>
      <c r="M11" s="1123" t="s">
        <v>485</v>
      </c>
      <c r="N11" s="1113"/>
      <c r="O11" s="813"/>
      <c r="P11" s="813"/>
      <c r="Q11" s="813"/>
      <c r="R11" s="813"/>
      <c r="S11" s="813"/>
      <c r="T11" s="813"/>
      <c r="U11" s="1068"/>
      <c r="V11" s="1076">
        <f>N11+P11+R11+T11</f>
        <v>0</v>
      </c>
      <c r="W11" s="1077">
        <f>O11+Q11+S11+U11</f>
        <v>0</v>
      </c>
      <c r="X11" s="555"/>
      <c r="Y11" s="775" t="s">
        <v>486</v>
      </c>
      <c r="Z11" s="726">
        <f t="shared" si="0"/>
        <v>0</v>
      </c>
      <c r="AA11" s="727">
        <f>I73</f>
        <v>0</v>
      </c>
      <c r="AB11" s="727">
        <f>J73</f>
        <v>0</v>
      </c>
    </row>
    <row r="12" spans="1:28" s="390" customFormat="1" ht="12.75" customHeight="1" x14ac:dyDescent="0.2">
      <c r="A12" s="1542" t="s">
        <v>480</v>
      </c>
      <c r="B12" s="1506"/>
      <c r="C12" s="1506"/>
      <c r="D12" s="1736" t="s">
        <v>481</v>
      </c>
      <c r="E12" s="1737"/>
      <c r="F12" s="1738"/>
      <c r="G12" s="1377" t="s">
        <v>482</v>
      </c>
      <c r="H12" s="1377" t="s">
        <v>483</v>
      </c>
      <c r="I12" s="1110">
        <v>0</v>
      </c>
      <c r="J12" s="1110">
        <v>0</v>
      </c>
      <c r="K12" s="1111" t="s">
        <v>864</v>
      </c>
      <c r="L12" s="1118">
        <f t="shared" ref="L12:L21" si="1">J12+I12</f>
        <v>0</v>
      </c>
      <c r="M12" s="723" t="s">
        <v>485</v>
      </c>
      <c r="N12" s="578"/>
      <c r="O12" s="579"/>
      <c r="P12" s="579"/>
      <c r="Q12" s="579"/>
      <c r="R12" s="579"/>
      <c r="S12" s="579"/>
      <c r="T12" s="579"/>
      <c r="U12" s="1065"/>
      <c r="V12" s="564">
        <f t="shared" ref="V12:V21" si="2">N12+P12+R12+T12</f>
        <v>0</v>
      </c>
      <c r="W12" s="565">
        <f t="shared" ref="W12:W21" si="3">O12+Q12+S12+U12</f>
        <v>0</v>
      </c>
      <c r="X12" s="555"/>
      <c r="Y12" s="776" t="s">
        <v>487</v>
      </c>
      <c r="Z12" s="728">
        <f t="shared" si="0"/>
        <v>0</v>
      </c>
      <c r="AA12" s="729">
        <f>I87</f>
        <v>0</v>
      </c>
      <c r="AB12" s="729">
        <f>J87</f>
        <v>0</v>
      </c>
    </row>
    <row r="13" spans="1:28" s="390" customFormat="1" ht="12.75" customHeight="1" x14ac:dyDescent="0.2">
      <c r="A13" s="1542" t="s">
        <v>480</v>
      </c>
      <c r="B13" s="1506"/>
      <c r="C13" s="1506"/>
      <c r="D13" s="1736" t="s">
        <v>481</v>
      </c>
      <c r="E13" s="1737"/>
      <c r="F13" s="1738"/>
      <c r="G13" s="1377" t="s">
        <v>482</v>
      </c>
      <c r="H13" s="1377" t="s">
        <v>483</v>
      </c>
      <c r="I13" s="1110">
        <v>0</v>
      </c>
      <c r="J13" s="1110">
        <v>0</v>
      </c>
      <c r="K13" s="1111" t="s">
        <v>864</v>
      </c>
      <c r="L13" s="1118">
        <f t="shared" si="1"/>
        <v>0</v>
      </c>
      <c r="M13" s="723" t="s">
        <v>485</v>
      </c>
      <c r="N13" s="578"/>
      <c r="O13" s="579"/>
      <c r="P13" s="579"/>
      <c r="Q13" s="579"/>
      <c r="R13" s="579"/>
      <c r="S13" s="579"/>
      <c r="T13" s="579"/>
      <c r="U13" s="1065"/>
      <c r="V13" s="564">
        <f t="shared" si="2"/>
        <v>0</v>
      </c>
      <c r="W13" s="565">
        <f t="shared" si="3"/>
        <v>0</v>
      </c>
      <c r="X13" s="555"/>
      <c r="Y13" s="776" t="s">
        <v>488</v>
      </c>
      <c r="Z13" s="728">
        <f t="shared" si="0"/>
        <v>0</v>
      </c>
      <c r="AA13" s="729">
        <f>I138</f>
        <v>0</v>
      </c>
      <c r="AB13" s="729">
        <f>J138</f>
        <v>0</v>
      </c>
    </row>
    <row r="14" spans="1:28" s="390" customFormat="1" ht="12.75" customHeight="1" x14ac:dyDescent="0.2">
      <c r="A14" s="1542" t="s">
        <v>480</v>
      </c>
      <c r="B14" s="1506"/>
      <c r="C14" s="1506"/>
      <c r="D14" s="1736" t="s">
        <v>481</v>
      </c>
      <c r="E14" s="1737"/>
      <c r="F14" s="1738"/>
      <c r="G14" s="1377" t="s">
        <v>482</v>
      </c>
      <c r="H14" s="1377" t="s">
        <v>483</v>
      </c>
      <c r="I14" s="1110">
        <v>0</v>
      </c>
      <c r="J14" s="1110">
        <v>0</v>
      </c>
      <c r="K14" s="1111" t="s">
        <v>864</v>
      </c>
      <c r="L14" s="1118">
        <f t="shared" si="1"/>
        <v>0</v>
      </c>
      <c r="M14" s="723" t="s">
        <v>485</v>
      </c>
      <c r="N14" s="578"/>
      <c r="O14" s="579"/>
      <c r="P14" s="579"/>
      <c r="Q14" s="579"/>
      <c r="R14" s="579"/>
      <c r="S14" s="579"/>
      <c r="T14" s="579"/>
      <c r="U14" s="1065"/>
      <c r="V14" s="564">
        <f t="shared" si="2"/>
        <v>0</v>
      </c>
      <c r="W14" s="565">
        <f t="shared" si="3"/>
        <v>0</v>
      </c>
      <c r="X14" s="555"/>
      <c r="Y14" s="783" t="s">
        <v>489</v>
      </c>
      <c r="Z14" s="728">
        <f t="shared" ref="Z14:Z17" si="4">SUM(AA14,AB14)</f>
        <v>0</v>
      </c>
      <c r="AA14" s="729">
        <f>SUMIF(A93:A112,"Agricultural",($I$93:$I$112))</f>
        <v>0</v>
      </c>
      <c r="AB14" s="729">
        <f>SUMIF(A93:A112,"Agricultural",($J$93:$J$112))</f>
        <v>0</v>
      </c>
    </row>
    <row r="15" spans="1:28" s="390" customFormat="1" ht="12.75" customHeight="1" x14ac:dyDescent="0.2">
      <c r="A15" s="1542" t="s">
        <v>480</v>
      </c>
      <c r="B15" s="1506"/>
      <c r="C15" s="1506"/>
      <c r="D15" s="1736" t="s">
        <v>481</v>
      </c>
      <c r="E15" s="1737"/>
      <c r="F15" s="1738"/>
      <c r="G15" s="1377" t="s">
        <v>482</v>
      </c>
      <c r="H15" s="1377" t="s">
        <v>483</v>
      </c>
      <c r="I15" s="1110">
        <v>0</v>
      </c>
      <c r="J15" s="1110">
        <v>0</v>
      </c>
      <c r="K15" s="1111" t="s">
        <v>864</v>
      </c>
      <c r="L15" s="1118">
        <f t="shared" si="1"/>
        <v>0</v>
      </c>
      <c r="M15" s="723" t="s">
        <v>485</v>
      </c>
      <c r="N15" s="578"/>
      <c r="O15" s="579"/>
      <c r="P15" s="579"/>
      <c r="Q15" s="579"/>
      <c r="R15" s="579"/>
      <c r="S15" s="579"/>
      <c r="T15" s="579"/>
      <c r="U15" s="1065"/>
      <c r="V15" s="564">
        <f t="shared" si="2"/>
        <v>0</v>
      </c>
      <c r="W15" s="565">
        <f t="shared" si="3"/>
        <v>0</v>
      </c>
      <c r="X15" s="555"/>
      <c r="Y15" s="783" t="s">
        <v>492</v>
      </c>
      <c r="Z15" s="728">
        <f t="shared" si="4"/>
        <v>0</v>
      </c>
      <c r="AA15" s="729">
        <f>SUMIF(A93:A112,"Septic",($I$93:$I$112))</f>
        <v>0</v>
      </c>
      <c r="AB15" s="729">
        <f>SUMIF(A93:A112,"Septic",($J$93:$J$112))</f>
        <v>0</v>
      </c>
    </row>
    <row r="16" spans="1:28" s="390" customFormat="1" ht="12.75" customHeight="1" x14ac:dyDescent="0.2">
      <c r="A16" s="1542" t="s">
        <v>480</v>
      </c>
      <c r="B16" s="1506"/>
      <c r="C16" s="1506"/>
      <c r="D16" s="1736" t="s">
        <v>481</v>
      </c>
      <c r="E16" s="1737"/>
      <c r="F16" s="1738"/>
      <c r="G16" s="1377" t="s">
        <v>482</v>
      </c>
      <c r="H16" s="1377" t="s">
        <v>483</v>
      </c>
      <c r="I16" s="1110">
        <v>0</v>
      </c>
      <c r="J16" s="1110">
        <v>0</v>
      </c>
      <c r="K16" s="1111" t="s">
        <v>864</v>
      </c>
      <c r="L16" s="1118">
        <f t="shared" si="1"/>
        <v>0</v>
      </c>
      <c r="M16" s="723" t="s">
        <v>485</v>
      </c>
      <c r="N16" s="578"/>
      <c r="O16" s="579"/>
      <c r="P16" s="579"/>
      <c r="Q16" s="579"/>
      <c r="R16" s="579"/>
      <c r="S16" s="579"/>
      <c r="T16" s="579"/>
      <c r="U16" s="1065"/>
      <c r="V16" s="564">
        <f t="shared" si="2"/>
        <v>0</v>
      </c>
      <c r="W16" s="565">
        <f t="shared" si="3"/>
        <v>0</v>
      </c>
      <c r="X16" s="555"/>
      <c r="Y16" s="783" t="s">
        <v>493</v>
      </c>
      <c r="Z16" s="728">
        <f t="shared" ca="1" si="4"/>
        <v>0</v>
      </c>
      <c r="AA16" s="729">
        <f>SUMIF(A93:A112,"Urban",($I$93:$I$112))</f>
        <v>0</v>
      </c>
      <c r="AB16" s="729">
        <f ca="1">SUMIF(A93:A1112,"Urban",($J$93:$J$112))</f>
        <v>0</v>
      </c>
    </row>
    <row r="17" spans="1:34" s="390" customFormat="1" ht="12.75" customHeight="1" x14ac:dyDescent="0.2">
      <c r="A17" s="1542" t="s">
        <v>480</v>
      </c>
      <c r="B17" s="1506"/>
      <c r="C17" s="1506"/>
      <c r="D17" s="1736" t="s">
        <v>481</v>
      </c>
      <c r="E17" s="1737"/>
      <c r="F17" s="1738"/>
      <c r="G17" s="1377" t="s">
        <v>482</v>
      </c>
      <c r="H17" s="1377" t="s">
        <v>483</v>
      </c>
      <c r="I17" s="1110">
        <v>0</v>
      </c>
      <c r="J17" s="1110">
        <v>0</v>
      </c>
      <c r="K17" s="1111" t="s">
        <v>864</v>
      </c>
      <c r="L17" s="1118">
        <f t="shared" si="1"/>
        <v>0</v>
      </c>
      <c r="M17" s="723" t="s">
        <v>485</v>
      </c>
      <c r="N17" s="578"/>
      <c r="O17" s="579"/>
      <c r="P17" s="579"/>
      <c r="Q17" s="579"/>
      <c r="R17" s="579"/>
      <c r="S17" s="579"/>
      <c r="T17" s="579"/>
      <c r="U17" s="1065"/>
      <c r="V17" s="564">
        <f t="shared" si="2"/>
        <v>0</v>
      </c>
      <c r="W17" s="565">
        <f t="shared" si="3"/>
        <v>0</v>
      </c>
      <c r="X17" s="555"/>
      <c r="Y17" s="784" t="s">
        <v>491</v>
      </c>
      <c r="Z17" s="728">
        <f t="shared" si="4"/>
        <v>0</v>
      </c>
      <c r="AA17" s="729">
        <f>SUMIF(A93:A112,"Pet_Waste",$I$93:$I$112)</f>
        <v>0</v>
      </c>
      <c r="AB17" s="729">
        <f>SUMIF(A93:A112,"Pet_Waste",($J$93:$J$112))</f>
        <v>0</v>
      </c>
    </row>
    <row r="18" spans="1:34" s="390" customFormat="1" ht="12.75" customHeight="1" thickBot="1" x14ac:dyDescent="0.25">
      <c r="A18" s="1542" t="s">
        <v>480</v>
      </c>
      <c r="B18" s="1506"/>
      <c r="C18" s="1506"/>
      <c r="D18" s="1736" t="s">
        <v>481</v>
      </c>
      <c r="E18" s="1737"/>
      <c r="F18" s="1738"/>
      <c r="G18" s="1377" t="s">
        <v>482</v>
      </c>
      <c r="H18" s="1377" t="s">
        <v>483</v>
      </c>
      <c r="I18" s="1110">
        <v>0</v>
      </c>
      <c r="J18" s="1110">
        <v>0</v>
      </c>
      <c r="K18" s="1111" t="s">
        <v>864</v>
      </c>
      <c r="L18" s="1118">
        <f t="shared" si="1"/>
        <v>0</v>
      </c>
      <c r="M18" s="723" t="s">
        <v>485</v>
      </c>
      <c r="N18" s="578"/>
      <c r="O18" s="579"/>
      <c r="P18" s="579"/>
      <c r="Q18" s="579"/>
      <c r="R18" s="579"/>
      <c r="S18" s="579"/>
      <c r="T18" s="579"/>
      <c r="U18" s="1065"/>
      <c r="V18" s="564">
        <f t="shared" si="2"/>
        <v>0</v>
      </c>
      <c r="W18" s="565">
        <f t="shared" si="3"/>
        <v>0</v>
      </c>
      <c r="X18" s="555"/>
      <c r="Y18" s="454" t="s">
        <v>494</v>
      </c>
      <c r="Z18" s="732">
        <f>SUM(AA18,AB18)</f>
        <v>0</v>
      </c>
      <c r="AA18" s="855">
        <f>I146</f>
        <v>0</v>
      </c>
      <c r="AB18" s="855">
        <f>J146</f>
        <v>0</v>
      </c>
    </row>
    <row r="19" spans="1:34" s="390" customFormat="1" ht="12.75" customHeight="1" thickBot="1" x14ac:dyDescent="0.25">
      <c r="A19" s="1542" t="s">
        <v>480</v>
      </c>
      <c r="B19" s="1506"/>
      <c r="C19" s="1506"/>
      <c r="D19" s="1736" t="s">
        <v>481</v>
      </c>
      <c r="E19" s="1737"/>
      <c r="F19" s="1738"/>
      <c r="G19" s="1377" t="s">
        <v>482</v>
      </c>
      <c r="H19" s="1377" t="s">
        <v>483</v>
      </c>
      <c r="I19" s="1110">
        <v>0</v>
      </c>
      <c r="J19" s="1110">
        <v>0</v>
      </c>
      <c r="K19" s="1111" t="s">
        <v>864</v>
      </c>
      <c r="L19" s="1118">
        <f t="shared" si="1"/>
        <v>0</v>
      </c>
      <c r="M19" s="723" t="s">
        <v>485</v>
      </c>
      <c r="N19" s="578"/>
      <c r="O19" s="579"/>
      <c r="P19" s="579"/>
      <c r="Q19" s="579"/>
      <c r="R19" s="579"/>
      <c r="S19" s="579"/>
      <c r="T19" s="579"/>
      <c r="U19" s="1065"/>
      <c r="V19" s="564">
        <f t="shared" si="2"/>
        <v>0</v>
      </c>
      <c r="W19" s="565">
        <f t="shared" si="3"/>
        <v>0</v>
      </c>
      <c r="X19" s="555"/>
      <c r="Y19" s="460" t="s">
        <v>495</v>
      </c>
      <c r="Z19" s="1003">
        <f ca="1">SUM(AA19,AB19)</f>
        <v>0</v>
      </c>
      <c r="AA19" s="737">
        <f>SUM(AA8:AA18)</f>
        <v>0</v>
      </c>
      <c r="AB19" s="737">
        <f ca="1">SUM(AB8:AB18)</f>
        <v>0</v>
      </c>
    </row>
    <row r="20" spans="1:34" s="390" customFormat="1" ht="12.75" customHeight="1" thickBot="1" x14ac:dyDescent="0.25">
      <c r="A20" s="1542" t="s">
        <v>480</v>
      </c>
      <c r="B20" s="1506"/>
      <c r="C20" s="1506"/>
      <c r="D20" s="1736" t="s">
        <v>481</v>
      </c>
      <c r="E20" s="1737"/>
      <c r="F20" s="1738"/>
      <c r="G20" s="1377" t="s">
        <v>482</v>
      </c>
      <c r="H20" s="1377" t="s">
        <v>483</v>
      </c>
      <c r="I20" s="1110">
        <v>0</v>
      </c>
      <c r="J20" s="1110">
        <v>0</v>
      </c>
      <c r="K20" s="1111" t="s">
        <v>864</v>
      </c>
      <c r="L20" s="1118">
        <f t="shared" si="1"/>
        <v>0</v>
      </c>
      <c r="M20" s="723" t="s">
        <v>485</v>
      </c>
      <c r="N20" s="578"/>
      <c r="O20" s="579"/>
      <c r="P20" s="579"/>
      <c r="Q20" s="579"/>
      <c r="R20" s="579"/>
      <c r="S20" s="579"/>
      <c r="T20" s="579"/>
      <c r="U20" s="1065"/>
      <c r="V20" s="564">
        <f t="shared" si="2"/>
        <v>0</v>
      </c>
      <c r="W20" s="565">
        <f t="shared" si="3"/>
        <v>0</v>
      </c>
      <c r="X20" s="555"/>
      <c r="Y20" s="461" t="s">
        <v>499</v>
      </c>
      <c r="Z20" s="856">
        <f>SUM(AA20,AB20)</f>
        <v>0</v>
      </c>
      <c r="AA20" s="857">
        <f>SUM(AA8:AA13)+ AA18</f>
        <v>0</v>
      </c>
      <c r="AB20" s="857">
        <f>SUM(AB8:AB13)+AB18</f>
        <v>0</v>
      </c>
    </row>
    <row r="21" spans="1:34" s="390" customFormat="1" ht="12.75" customHeight="1" thickBot="1" x14ac:dyDescent="0.25">
      <c r="A21" s="1558" t="s">
        <v>480</v>
      </c>
      <c r="B21" s="1559"/>
      <c r="C21" s="1559"/>
      <c r="D21" s="1739" t="s">
        <v>481</v>
      </c>
      <c r="E21" s="1740"/>
      <c r="F21" s="1741"/>
      <c r="G21" s="1378" t="s">
        <v>496</v>
      </c>
      <c r="H21" s="1378" t="s">
        <v>483</v>
      </c>
      <c r="I21" s="1127">
        <v>0</v>
      </c>
      <c r="J21" s="1127">
        <v>0</v>
      </c>
      <c r="K21" s="1128" t="s">
        <v>864</v>
      </c>
      <c r="L21" s="1129">
        <f t="shared" si="1"/>
        <v>0</v>
      </c>
      <c r="M21" s="1119" t="s">
        <v>485</v>
      </c>
      <c r="N21" s="1114"/>
      <c r="O21" s="807"/>
      <c r="P21" s="807"/>
      <c r="Q21" s="807"/>
      <c r="R21" s="807"/>
      <c r="S21" s="807"/>
      <c r="T21" s="807"/>
      <c r="U21" s="1067"/>
      <c r="V21" s="1075">
        <f t="shared" si="2"/>
        <v>0</v>
      </c>
      <c r="W21" s="1070">
        <f t="shared" si="3"/>
        <v>0</v>
      </c>
      <c r="X21" s="555"/>
      <c r="Y21" s="461" t="s">
        <v>501</v>
      </c>
      <c r="Z21" s="856">
        <f ca="1">SUM(AA21,AB21)</f>
        <v>0</v>
      </c>
      <c r="AA21" s="857">
        <f>SUM(AA14:AA17)</f>
        <v>0</v>
      </c>
      <c r="AB21" s="857">
        <f ca="1">SUM(AB14:AB17)</f>
        <v>0</v>
      </c>
    </row>
    <row r="22" spans="1:34" ht="15.75" thickBot="1" x14ac:dyDescent="0.3">
      <c r="A22" s="1754" t="s">
        <v>500</v>
      </c>
      <c r="B22" s="1755"/>
      <c r="C22" s="1755"/>
      <c r="D22" s="1755"/>
      <c r="E22" s="1755"/>
      <c r="F22" s="1755"/>
      <c r="G22" s="1755"/>
      <c r="H22" s="1755"/>
      <c r="I22" s="1087">
        <f>SUM(I11:I21)</f>
        <v>0</v>
      </c>
      <c r="J22" s="1087">
        <f>SUM(J11:J21)</f>
        <v>0</v>
      </c>
      <c r="K22" s="1087"/>
      <c r="L22" s="1087">
        <f>SUM(L11:L21)</f>
        <v>0</v>
      </c>
      <c r="M22" s="1126" t="s">
        <v>485</v>
      </c>
      <c r="N22" s="1115">
        <f>SUM(N11:N21)</f>
        <v>0</v>
      </c>
      <c r="O22" s="1072">
        <f t="shared" ref="O22:U22" si="5">SUM(O11:O21)</f>
        <v>0</v>
      </c>
      <c r="P22" s="1072">
        <f t="shared" si="5"/>
        <v>0</v>
      </c>
      <c r="Q22" s="1072">
        <f t="shared" si="5"/>
        <v>0</v>
      </c>
      <c r="R22" s="1072">
        <f t="shared" si="5"/>
        <v>0</v>
      </c>
      <c r="S22" s="1072">
        <f t="shared" si="5"/>
        <v>0</v>
      </c>
      <c r="T22" s="1072">
        <f t="shared" si="5"/>
        <v>0</v>
      </c>
      <c r="U22" s="1074">
        <f t="shared" si="5"/>
        <v>0</v>
      </c>
      <c r="V22" s="1071">
        <f>SUM(V11:V21)</f>
        <v>0</v>
      </c>
      <c r="W22" s="1073">
        <f>SUM(W11:W21)</f>
        <v>0</v>
      </c>
      <c r="Y22" s="461" t="s">
        <v>865</v>
      </c>
      <c r="Z22" s="1105" t="e">
        <f ca="1">AB19/AA19</f>
        <v>#DIV/0!</v>
      </c>
    </row>
    <row r="23" spans="1:34" ht="15.75" thickBot="1" x14ac:dyDescent="0.3">
      <c r="A23" s="1727" t="s">
        <v>502</v>
      </c>
      <c r="B23" s="1728"/>
      <c r="C23" s="1728"/>
      <c r="D23" s="1728"/>
      <c r="E23" s="1728"/>
      <c r="F23" s="1728"/>
      <c r="G23" s="1728"/>
      <c r="H23" s="1728"/>
      <c r="I23" s="1728"/>
      <c r="J23" s="1729"/>
      <c r="K23" s="1401"/>
      <c r="L23" s="1401"/>
      <c r="Y23" s="97"/>
      <c r="Z23" s="97"/>
      <c r="AB23" s="38"/>
      <c r="AC23" s="38"/>
      <c r="AD23" s="38"/>
      <c r="AE23" s="38"/>
    </row>
    <row r="24" spans="1:34" s="100" customFormat="1" ht="15.75" thickBot="1" x14ac:dyDescent="0.3">
      <c r="A24" s="1527" t="s">
        <v>503</v>
      </c>
      <c r="B24" s="1528"/>
      <c r="C24" s="1528"/>
      <c r="D24" s="1528"/>
      <c r="E24" s="1528"/>
      <c r="F24" s="1528"/>
      <c r="G24" s="1528"/>
      <c r="H24" s="1528"/>
      <c r="I24" s="1528"/>
      <c r="J24" s="1529"/>
      <c r="K24" s="452"/>
      <c r="Q24" s="434"/>
      <c r="R24" s="434"/>
      <c r="S24" s="434"/>
      <c r="T24" s="434"/>
      <c r="U24" s="434"/>
      <c r="V24" s="434"/>
      <c r="W24" s="434"/>
      <c r="X24" s="434"/>
      <c r="Y24" s="841"/>
      <c r="Z24" s="843" t="s">
        <v>866</v>
      </c>
      <c r="AA24" s="843" t="s">
        <v>867</v>
      </c>
      <c r="AB24" s="843" t="s">
        <v>868</v>
      </c>
      <c r="AC24" s="843" t="s">
        <v>867</v>
      </c>
      <c r="AD24" s="390"/>
      <c r="AE24" s="390"/>
      <c r="AF24" s="390"/>
      <c r="AG24" s="390"/>
      <c r="AH24" s="390"/>
    </row>
    <row r="25" spans="1:34" ht="15.75" thickBot="1" x14ac:dyDescent="0.3">
      <c r="A25" s="455"/>
      <c r="B25" s="456"/>
      <c r="C25" s="456"/>
      <c r="D25" s="456"/>
      <c r="E25" s="456"/>
      <c r="F25" s="456"/>
      <c r="G25" s="456"/>
      <c r="H25" s="456"/>
      <c r="I25" s="457"/>
      <c r="J25" s="457"/>
      <c r="K25" s="457"/>
      <c r="L25" s="459"/>
      <c r="Y25" s="998" t="s">
        <v>869</v>
      </c>
      <c r="Z25" s="839">
        <f>1-Z26</f>
        <v>0.65</v>
      </c>
      <c r="AA25" s="844">
        <f>Z25*AA27</f>
        <v>0</v>
      </c>
      <c r="AB25" s="839" t="e">
        <f>AC25/AC27</f>
        <v>#DIV/0!</v>
      </c>
      <c r="AC25" s="836">
        <f>AA21</f>
        <v>0</v>
      </c>
      <c r="AD25" s="390"/>
      <c r="AE25" s="390"/>
      <c r="AF25" s="390"/>
      <c r="AG25" s="390"/>
      <c r="AH25" s="390"/>
    </row>
    <row r="26" spans="1:34" ht="69" customHeight="1" thickBot="1" x14ac:dyDescent="0.3">
      <c r="A26" s="1742" t="s">
        <v>870</v>
      </c>
      <c r="B26" s="1743"/>
      <c r="C26" s="1743"/>
      <c r="D26" s="1743"/>
      <c r="E26" s="1743"/>
      <c r="F26" s="1743"/>
      <c r="G26" s="1743"/>
      <c r="H26" s="1743"/>
      <c r="I26" s="1743"/>
      <c r="J26" s="1743"/>
      <c r="K26" s="1402"/>
      <c r="L26" s="1116"/>
      <c r="M26" s="1130"/>
      <c r="N26" s="1747" t="s">
        <v>855</v>
      </c>
      <c r="O26" s="1748"/>
      <c r="P26" s="1748"/>
      <c r="Q26" s="1748"/>
      <c r="R26" s="1748"/>
      <c r="S26" s="1748"/>
      <c r="T26" s="1748"/>
      <c r="U26" s="1748"/>
      <c r="V26" s="1748"/>
      <c r="W26" s="1749"/>
      <c r="Y26" s="999" t="s">
        <v>871</v>
      </c>
      <c r="Z26" s="838">
        <v>0.35</v>
      </c>
      <c r="AA26" s="469">
        <f>Z26*AA27</f>
        <v>0</v>
      </c>
      <c r="AB26" s="842" t="e">
        <f>AC26/AC27</f>
        <v>#DIV/0!</v>
      </c>
      <c r="AC26" s="469">
        <f>AA20</f>
        <v>0</v>
      </c>
      <c r="AD26" s="390"/>
      <c r="AE26" s="390"/>
      <c r="AF26" s="390"/>
      <c r="AG26" s="390"/>
      <c r="AH26" s="390"/>
    </row>
    <row r="27" spans="1:34" ht="45.75" thickBot="1" x14ac:dyDescent="0.3">
      <c r="A27" s="1744" t="s">
        <v>463</v>
      </c>
      <c r="B27" s="1745"/>
      <c r="C27" s="1745" t="s">
        <v>505</v>
      </c>
      <c r="D27" s="1745"/>
      <c r="E27" s="1745"/>
      <c r="F27" s="1746" t="s">
        <v>506</v>
      </c>
      <c r="G27" s="1746"/>
      <c r="H27" s="1399" t="s">
        <v>507</v>
      </c>
      <c r="I27" s="442" t="s">
        <v>468</v>
      </c>
      <c r="J27" s="442" t="s">
        <v>856</v>
      </c>
      <c r="K27" s="442" t="s">
        <v>857</v>
      </c>
      <c r="L27" s="442" t="s">
        <v>469</v>
      </c>
      <c r="M27" s="1125" t="s">
        <v>470</v>
      </c>
      <c r="N27" s="1112" t="s">
        <v>858</v>
      </c>
      <c r="O27" s="1079" t="s">
        <v>472</v>
      </c>
      <c r="P27" s="1079" t="s">
        <v>859</v>
      </c>
      <c r="Q27" s="1079" t="s">
        <v>472</v>
      </c>
      <c r="R27" s="1079" t="s">
        <v>860</v>
      </c>
      <c r="S27" s="1079" t="s">
        <v>474</v>
      </c>
      <c r="T27" s="1079" t="s">
        <v>861</v>
      </c>
      <c r="U27" s="1082" t="s">
        <v>476</v>
      </c>
      <c r="V27" s="1083" t="s">
        <v>862</v>
      </c>
      <c r="W27" s="1081" t="s">
        <v>863</v>
      </c>
      <c r="X27" s="465"/>
      <c r="Y27" s="837" t="s">
        <v>872</v>
      </c>
      <c r="Z27" s="840">
        <f>Z25+Z26</f>
        <v>1</v>
      </c>
      <c r="AA27" s="474">
        <f>AA19</f>
        <v>0</v>
      </c>
      <c r="AB27" s="840" t="e">
        <f t="shared" ref="AB27" si="6">AB25+AB26</f>
        <v>#DIV/0!</v>
      </c>
      <c r="AC27" s="474">
        <f>AC25+AC26</f>
        <v>0</v>
      </c>
      <c r="AD27" s="390"/>
      <c r="AE27" s="390"/>
      <c r="AF27" s="390"/>
      <c r="AG27" s="390"/>
      <c r="AH27" s="390"/>
    </row>
    <row r="28" spans="1:34" s="38" customFormat="1" ht="12.75" x14ac:dyDescent="0.2">
      <c r="A28" s="1718" t="s">
        <v>508</v>
      </c>
      <c r="B28" s="1705"/>
      <c r="C28" s="1705" t="s">
        <v>509</v>
      </c>
      <c r="D28" s="1705"/>
      <c r="E28" s="1705"/>
      <c r="F28" s="1706" t="s">
        <v>510</v>
      </c>
      <c r="G28" s="1707"/>
      <c r="H28" s="1334" t="s">
        <v>511</v>
      </c>
      <c r="I28" s="1120">
        <v>0</v>
      </c>
      <c r="J28" s="1120">
        <v>0</v>
      </c>
      <c r="K28" s="1121" t="s">
        <v>864</v>
      </c>
      <c r="L28" s="1122">
        <f t="shared" ref="L28:L37" si="7">J28+I28</f>
        <v>0</v>
      </c>
      <c r="M28" s="1123" t="s">
        <v>485</v>
      </c>
      <c r="N28" s="573"/>
      <c r="O28" s="574"/>
      <c r="P28" s="574"/>
      <c r="Q28" s="574"/>
      <c r="R28" s="574"/>
      <c r="S28" s="574"/>
      <c r="T28" s="574"/>
      <c r="U28" s="1064"/>
      <c r="V28" s="553">
        <f>N28+P28+R28+T28</f>
        <v>0</v>
      </c>
      <c r="W28" s="554">
        <f>O28+Q28+S28+U28</f>
        <v>0</v>
      </c>
      <c r="X28" s="555"/>
      <c r="AD28" s="390"/>
      <c r="AE28" s="390"/>
      <c r="AF28" s="390"/>
      <c r="AG28" s="390"/>
      <c r="AH28" s="390"/>
    </row>
    <row r="29" spans="1:34" s="38" customFormat="1" ht="12.75" customHeight="1" x14ac:dyDescent="0.2">
      <c r="A29" s="1542" t="s">
        <v>508</v>
      </c>
      <c r="B29" s="1506"/>
      <c r="C29" s="1506" t="s">
        <v>509</v>
      </c>
      <c r="D29" s="1506"/>
      <c r="E29" s="1506"/>
      <c r="F29" s="1708" t="s">
        <v>510</v>
      </c>
      <c r="G29" s="1545"/>
      <c r="H29" s="1335" t="s">
        <v>511</v>
      </c>
      <c r="I29" s="1110">
        <v>0</v>
      </c>
      <c r="J29" s="1110">
        <v>0</v>
      </c>
      <c r="K29" s="1111" t="s">
        <v>864</v>
      </c>
      <c r="L29" s="1118">
        <f t="shared" si="7"/>
        <v>0</v>
      </c>
      <c r="M29" s="723" t="s">
        <v>485</v>
      </c>
      <c r="N29" s="578"/>
      <c r="O29" s="579"/>
      <c r="P29" s="579"/>
      <c r="Q29" s="579"/>
      <c r="R29" s="579"/>
      <c r="S29" s="579"/>
      <c r="T29" s="579"/>
      <c r="U29" s="1065"/>
      <c r="V29" s="564">
        <f t="shared" ref="V29:V37" si="8">N29+P29+R29+T29</f>
        <v>0</v>
      </c>
      <c r="W29" s="565">
        <f t="shared" ref="W29:W37" si="9">O29+Q29+S29+U29</f>
        <v>0</v>
      </c>
      <c r="X29" s="555"/>
      <c r="AD29" s="390"/>
      <c r="AE29" s="390"/>
      <c r="AF29" s="390"/>
      <c r="AG29" s="390"/>
      <c r="AH29" s="390"/>
    </row>
    <row r="30" spans="1:34" s="38" customFormat="1" ht="12.75" customHeight="1" x14ac:dyDescent="0.2">
      <c r="A30" s="1542" t="s">
        <v>508</v>
      </c>
      <c r="B30" s="1506"/>
      <c r="C30" s="1506" t="s">
        <v>509</v>
      </c>
      <c r="D30" s="1506"/>
      <c r="E30" s="1506"/>
      <c r="F30" s="1708" t="s">
        <v>510</v>
      </c>
      <c r="G30" s="1545"/>
      <c r="H30" s="1335" t="s">
        <v>511</v>
      </c>
      <c r="I30" s="1110">
        <v>0</v>
      </c>
      <c r="J30" s="1110">
        <v>0</v>
      </c>
      <c r="K30" s="1111" t="s">
        <v>864</v>
      </c>
      <c r="L30" s="1118">
        <f t="shared" si="7"/>
        <v>0</v>
      </c>
      <c r="M30" s="723" t="s">
        <v>485</v>
      </c>
      <c r="N30" s="578"/>
      <c r="O30" s="579"/>
      <c r="P30" s="579"/>
      <c r="Q30" s="579"/>
      <c r="R30" s="579"/>
      <c r="S30" s="579"/>
      <c r="T30" s="579"/>
      <c r="U30" s="1065"/>
      <c r="V30" s="564">
        <f t="shared" si="8"/>
        <v>0</v>
      </c>
      <c r="W30" s="565">
        <f t="shared" si="9"/>
        <v>0</v>
      </c>
      <c r="X30" s="555"/>
      <c r="AD30" s="390"/>
      <c r="AE30" s="390"/>
      <c r="AF30" s="390"/>
      <c r="AG30" s="390"/>
      <c r="AH30" s="390"/>
    </row>
    <row r="31" spans="1:34" s="38" customFormat="1" ht="12.75" x14ac:dyDescent="0.2">
      <c r="A31" s="1542" t="s">
        <v>508</v>
      </c>
      <c r="B31" s="1506"/>
      <c r="C31" s="1506" t="s">
        <v>509</v>
      </c>
      <c r="D31" s="1506"/>
      <c r="E31" s="1506"/>
      <c r="F31" s="1545" t="s">
        <v>510</v>
      </c>
      <c r="G31" s="1545"/>
      <c r="H31" s="1335" t="s">
        <v>511</v>
      </c>
      <c r="I31" s="1110">
        <v>0</v>
      </c>
      <c r="J31" s="1110">
        <v>0</v>
      </c>
      <c r="K31" s="1111" t="s">
        <v>864</v>
      </c>
      <c r="L31" s="1118">
        <f t="shared" si="7"/>
        <v>0</v>
      </c>
      <c r="M31" s="723" t="s">
        <v>485</v>
      </c>
      <c r="N31" s="578"/>
      <c r="O31" s="579"/>
      <c r="P31" s="579"/>
      <c r="Q31" s="579"/>
      <c r="R31" s="579"/>
      <c r="S31" s="579"/>
      <c r="T31" s="579"/>
      <c r="U31" s="1065"/>
      <c r="V31" s="564">
        <f t="shared" si="8"/>
        <v>0</v>
      </c>
      <c r="W31" s="565">
        <f t="shared" si="9"/>
        <v>0</v>
      </c>
      <c r="X31" s="555"/>
      <c r="Y31" s="38" t="s">
        <v>388</v>
      </c>
    </row>
    <row r="32" spans="1:34" s="38" customFormat="1" ht="12.75" x14ac:dyDescent="0.2">
      <c r="A32" s="1542" t="s">
        <v>508</v>
      </c>
      <c r="B32" s="1506"/>
      <c r="C32" s="1506" t="s">
        <v>509</v>
      </c>
      <c r="D32" s="1506"/>
      <c r="E32" s="1506"/>
      <c r="F32" s="1545" t="s">
        <v>510</v>
      </c>
      <c r="G32" s="1545"/>
      <c r="H32" s="1335" t="s">
        <v>511</v>
      </c>
      <c r="I32" s="1110">
        <v>0</v>
      </c>
      <c r="J32" s="1110">
        <v>0</v>
      </c>
      <c r="K32" s="1111" t="s">
        <v>864</v>
      </c>
      <c r="L32" s="1118">
        <f t="shared" si="7"/>
        <v>0</v>
      </c>
      <c r="M32" s="723" t="s">
        <v>485</v>
      </c>
      <c r="N32" s="578"/>
      <c r="O32" s="579"/>
      <c r="P32" s="579"/>
      <c r="Q32" s="579"/>
      <c r="R32" s="579"/>
      <c r="S32" s="579"/>
      <c r="T32" s="579"/>
      <c r="U32" s="1065"/>
      <c r="V32" s="564">
        <f t="shared" si="8"/>
        <v>0</v>
      </c>
      <c r="W32" s="565">
        <f t="shared" si="9"/>
        <v>0</v>
      </c>
      <c r="X32" s="555"/>
    </row>
    <row r="33" spans="1:28" s="38" customFormat="1" x14ac:dyDescent="0.25">
      <c r="A33" s="1542" t="s">
        <v>508</v>
      </c>
      <c r="B33" s="1506"/>
      <c r="C33" s="1506" t="s">
        <v>509</v>
      </c>
      <c r="D33" s="1506"/>
      <c r="E33" s="1506"/>
      <c r="F33" s="1545" t="s">
        <v>510</v>
      </c>
      <c r="G33" s="1545"/>
      <c r="H33" s="1335" t="s">
        <v>511</v>
      </c>
      <c r="I33" s="1110">
        <v>0</v>
      </c>
      <c r="J33" s="1110">
        <v>0</v>
      </c>
      <c r="K33" s="1111" t="s">
        <v>864</v>
      </c>
      <c r="L33" s="1118">
        <f t="shared" si="7"/>
        <v>0</v>
      </c>
      <c r="M33" s="723" t="s">
        <v>485</v>
      </c>
      <c r="N33" s="578"/>
      <c r="O33" s="579"/>
      <c r="P33" s="579"/>
      <c r="Q33" s="579"/>
      <c r="R33" s="579"/>
      <c r="S33" s="579"/>
      <c r="T33" s="579"/>
      <c r="U33" s="1065"/>
      <c r="V33" s="564">
        <f t="shared" si="8"/>
        <v>0</v>
      </c>
      <c r="W33" s="565">
        <f t="shared" si="9"/>
        <v>0</v>
      </c>
      <c r="X33" s="555"/>
      <c r="Y33"/>
      <c r="Z33"/>
      <c r="AA33"/>
      <c r="AB33"/>
    </row>
    <row r="34" spans="1:28" s="38" customFormat="1" x14ac:dyDescent="0.25">
      <c r="A34" s="1542" t="s">
        <v>508</v>
      </c>
      <c r="B34" s="1506"/>
      <c r="C34" s="1506" t="s">
        <v>509</v>
      </c>
      <c r="D34" s="1506"/>
      <c r="E34" s="1506"/>
      <c r="F34" s="1545" t="s">
        <v>510</v>
      </c>
      <c r="G34" s="1545"/>
      <c r="H34" s="1335" t="s">
        <v>511</v>
      </c>
      <c r="I34" s="1110">
        <v>0</v>
      </c>
      <c r="J34" s="1110">
        <v>0</v>
      </c>
      <c r="K34" s="1111" t="s">
        <v>864</v>
      </c>
      <c r="L34" s="1118">
        <f t="shared" si="7"/>
        <v>0</v>
      </c>
      <c r="M34" s="723" t="s">
        <v>485</v>
      </c>
      <c r="N34" s="578"/>
      <c r="O34" s="579"/>
      <c r="P34" s="579"/>
      <c r="Q34" s="579"/>
      <c r="R34" s="579"/>
      <c r="S34" s="579"/>
      <c r="T34" s="579"/>
      <c r="U34" s="1065"/>
      <c r="V34" s="564">
        <f t="shared" si="8"/>
        <v>0</v>
      </c>
      <c r="W34" s="565">
        <f t="shared" si="9"/>
        <v>0</v>
      </c>
      <c r="X34" s="555"/>
      <c r="Y34"/>
      <c r="Z34"/>
      <c r="AA34"/>
      <c r="AB34"/>
    </row>
    <row r="35" spans="1:28" s="38" customFormat="1" x14ac:dyDescent="0.25">
      <c r="A35" s="1542" t="s">
        <v>508</v>
      </c>
      <c r="B35" s="1506"/>
      <c r="C35" s="1506" t="s">
        <v>509</v>
      </c>
      <c r="D35" s="1506"/>
      <c r="E35" s="1506"/>
      <c r="F35" s="1545" t="s">
        <v>510</v>
      </c>
      <c r="G35" s="1545"/>
      <c r="H35" s="1335" t="s">
        <v>511</v>
      </c>
      <c r="I35" s="1110">
        <v>0</v>
      </c>
      <c r="J35" s="1110">
        <v>0</v>
      </c>
      <c r="K35" s="1111" t="s">
        <v>864</v>
      </c>
      <c r="L35" s="1118">
        <f t="shared" si="7"/>
        <v>0</v>
      </c>
      <c r="M35" s="723" t="s">
        <v>485</v>
      </c>
      <c r="N35" s="578"/>
      <c r="O35" s="579"/>
      <c r="P35" s="579"/>
      <c r="Q35" s="579"/>
      <c r="R35" s="579"/>
      <c r="S35" s="579"/>
      <c r="T35" s="579"/>
      <c r="U35" s="1065"/>
      <c r="V35" s="564">
        <f t="shared" si="8"/>
        <v>0</v>
      </c>
      <c r="W35" s="565">
        <f t="shared" si="9"/>
        <v>0</v>
      </c>
      <c r="X35" s="555"/>
      <c r="Y35"/>
      <c r="Z35"/>
      <c r="AA35"/>
      <c r="AB35"/>
    </row>
    <row r="36" spans="1:28" s="38" customFormat="1" x14ac:dyDescent="0.25">
      <c r="A36" s="1542" t="s">
        <v>508</v>
      </c>
      <c r="B36" s="1506"/>
      <c r="C36" s="1506" t="s">
        <v>509</v>
      </c>
      <c r="D36" s="1506"/>
      <c r="E36" s="1506"/>
      <c r="F36" s="1545" t="s">
        <v>510</v>
      </c>
      <c r="G36" s="1545"/>
      <c r="H36" s="1335" t="s">
        <v>511</v>
      </c>
      <c r="I36" s="1110">
        <v>0</v>
      </c>
      <c r="J36" s="1110">
        <v>0</v>
      </c>
      <c r="K36" s="1111" t="s">
        <v>864</v>
      </c>
      <c r="L36" s="1118">
        <f t="shared" si="7"/>
        <v>0</v>
      </c>
      <c r="M36" s="723" t="s">
        <v>485</v>
      </c>
      <c r="N36" s="578"/>
      <c r="O36" s="579"/>
      <c r="P36" s="579"/>
      <c r="Q36" s="579"/>
      <c r="R36" s="579"/>
      <c r="S36" s="579"/>
      <c r="T36" s="579"/>
      <c r="U36" s="1065"/>
      <c r="V36" s="564">
        <f t="shared" si="8"/>
        <v>0</v>
      </c>
      <c r="W36" s="565">
        <f t="shared" si="9"/>
        <v>0</v>
      </c>
      <c r="X36" s="555"/>
      <c r="Y36"/>
      <c r="Z36"/>
      <c r="AA36"/>
      <c r="AB36"/>
    </row>
    <row r="37" spans="1:28" s="38" customFormat="1" ht="15.75" thickBot="1" x14ac:dyDescent="0.3">
      <c r="A37" s="1760" t="s">
        <v>508</v>
      </c>
      <c r="B37" s="1625"/>
      <c r="C37" s="1625" t="s">
        <v>509</v>
      </c>
      <c r="D37" s="1625"/>
      <c r="E37" s="1625"/>
      <c r="F37" s="1726" t="s">
        <v>512</v>
      </c>
      <c r="G37" s="1726"/>
      <c r="H37" s="1336" t="s">
        <v>513</v>
      </c>
      <c r="I37" s="1132">
        <v>0</v>
      </c>
      <c r="J37" s="1132">
        <v>0</v>
      </c>
      <c r="K37" s="1131" t="s">
        <v>864</v>
      </c>
      <c r="L37" s="1133">
        <f t="shared" si="7"/>
        <v>0</v>
      </c>
      <c r="M37" s="865" t="s">
        <v>485</v>
      </c>
      <c r="N37" s="1114"/>
      <c r="O37" s="807"/>
      <c r="P37" s="807"/>
      <c r="Q37" s="807"/>
      <c r="R37" s="807"/>
      <c r="S37" s="807"/>
      <c r="T37" s="807"/>
      <c r="U37" s="1067"/>
      <c r="V37" s="1075">
        <f t="shared" si="8"/>
        <v>0</v>
      </c>
      <c r="W37" s="1070">
        <f t="shared" si="9"/>
        <v>0</v>
      </c>
      <c r="X37" s="555"/>
      <c r="Y37"/>
      <c r="Z37"/>
      <c r="AA37"/>
      <c r="AB37"/>
    </row>
    <row r="38" spans="1:28" ht="15.75" thickBot="1" x14ac:dyDescent="0.3">
      <c r="A38" s="1709" t="s">
        <v>514</v>
      </c>
      <c r="B38" s="1710"/>
      <c r="C38" s="1710"/>
      <c r="D38" s="1710"/>
      <c r="E38" s="1710"/>
      <c r="F38" s="1710"/>
      <c r="G38" s="1710"/>
      <c r="H38" s="1710"/>
      <c r="I38" s="1072">
        <f>SUM(I28:I37)</f>
        <v>0</v>
      </c>
      <c r="J38" s="1072">
        <f>SUM(J28:J37)</f>
        <v>0</v>
      </c>
      <c r="K38" s="1072"/>
      <c r="L38" s="1072">
        <f>SUM(L28:L37)</f>
        <v>0</v>
      </c>
      <c r="M38" s="1134" t="s">
        <v>485</v>
      </c>
      <c r="N38" s="1115">
        <f t="shared" ref="N38:U38" si="10">SUM(N28:N37)</f>
        <v>0</v>
      </c>
      <c r="O38" s="1072">
        <f t="shared" si="10"/>
        <v>0</v>
      </c>
      <c r="P38" s="1072">
        <f t="shared" si="10"/>
        <v>0</v>
      </c>
      <c r="Q38" s="1072">
        <f t="shared" si="10"/>
        <v>0</v>
      </c>
      <c r="R38" s="1072">
        <f t="shared" si="10"/>
        <v>0</v>
      </c>
      <c r="S38" s="1072">
        <f t="shared" si="10"/>
        <v>0</v>
      </c>
      <c r="T38" s="1072">
        <f t="shared" si="10"/>
        <v>0</v>
      </c>
      <c r="U38" s="1074">
        <f t="shared" si="10"/>
        <v>0</v>
      </c>
      <c r="V38" s="1071">
        <f>SUM(V28:V37)</f>
        <v>0</v>
      </c>
      <c r="W38" s="1073">
        <f>SUM(W28:W37)</f>
        <v>0</v>
      </c>
    </row>
    <row r="39" spans="1:28" x14ac:dyDescent="0.25">
      <c r="A39" s="1727" t="s">
        <v>515</v>
      </c>
      <c r="B39" s="1728"/>
      <c r="C39" s="1728"/>
      <c r="D39" s="1728"/>
      <c r="E39" s="1728"/>
      <c r="F39" s="1728"/>
      <c r="G39" s="1728"/>
      <c r="H39" s="1728"/>
      <c r="I39" s="1728"/>
      <c r="J39" s="1729"/>
      <c r="K39" s="1401"/>
      <c r="L39" s="1401"/>
      <c r="Y39" s="97"/>
      <c r="Z39" s="97"/>
    </row>
    <row r="40" spans="1:28" ht="15.75" thickBot="1" x14ac:dyDescent="0.3">
      <c r="A40" s="1527" t="s">
        <v>503</v>
      </c>
      <c r="B40" s="1528"/>
      <c r="C40" s="1528"/>
      <c r="D40" s="1528"/>
      <c r="E40" s="1528"/>
      <c r="F40" s="1528"/>
      <c r="G40" s="1528"/>
      <c r="H40" s="1528"/>
      <c r="I40" s="1528"/>
      <c r="J40" s="1529"/>
      <c r="K40" s="452"/>
      <c r="L40" s="452"/>
      <c r="Y40" s="97"/>
      <c r="Z40" s="97"/>
    </row>
    <row r="41" spans="1:28" ht="15.75" thickBot="1" x14ac:dyDescent="0.3">
      <c r="A41" s="1375"/>
      <c r="B41" s="1376"/>
      <c r="C41" s="1376"/>
      <c r="D41" s="1376"/>
      <c r="E41" s="1376"/>
      <c r="F41" s="1376"/>
      <c r="G41" s="1376"/>
      <c r="H41" s="1376"/>
      <c r="I41" s="476"/>
      <c r="J41" s="476"/>
      <c r="K41" s="476"/>
      <c r="L41" s="478"/>
      <c r="Y41" s="97"/>
      <c r="Z41" s="97"/>
    </row>
    <row r="42" spans="1:28" ht="47.1" customHeight="1" thickBot="1" x14ac:dyDescent="0.3">
      <c r="A42" s="1516" t="s">
        <v>873</v>
      </c>
      <c r="B42" s="1517"/>
      <c r="C42" s="1517"/>
      <c r="D42" s="1517"/>
      <c r="E42" s="1517"/>
      <c r="F42" s="1517"/>
      <c r="G42" s="1517"/>
      <c r="H42" s="1517"/>
      <c r="I42" s="1517"/>
      <c r="J42" s="1517"/>
      <c r="K42" s="1379"/>
      <c r="L42" s="947"/>
      <c r="M42" s="1048"/>
      <c r="N42" s="1747" t="s">
        <v>855</v>
      </c>
      <c r="O42" s="1748"/>
      <c r="P42" s="1748"/>
      <c r="Q42" s="1748"/>
      <c r="R42" s="1748"/>
      <c r="S42" s="1748"/>
      <c r="T42" s="1748"/>
      <c r="U42" s="1748"/>
      <c r="V42" s="1748"/>
      <c r="W42" s="1749"/>
      <c r="Y42" s="97"/>
      <c r="Z42" s="97"/>
    </row>
    <row r="43" spans="1:28" ht="45.95" customHeight="1" thickBot="1" x14ac:dyDescent="0.3">
      <c r="A43" s="479" t="s">
        <v>517</v>
      </c>
      <c r="B43" s="1730" t="s">
        <v>518</v>
      </c>
      <c r="C43" s="1731"/>
      <c r="D43" s="1731"/>
      <c r="E43" s="1731"/>
      <c r="F43" s="1731"/>
      <c r="G43" s="1731"/>
      <c r="H43" s="1732"/>
      <c r="I43" s="971" t="s">
        <v>468</v>
      </c>
      <c r="J43" s="464" t="s">
        <v>856</v>
      </c>
      <c r="K43" s="803" t="s">
        <v>857</v>
      </c>
      <c r="L43" s="441" t="s">
        <v>469</v>
      </c>
      <c r="M43" s="441" t="s">
        <v>470</v>
      </c>
      <c r="N43" s="1060" t="s">
        <v>858</v>
      </c>
      <c r="O43" s="1084" t="s">
        <v>472</v>
      </c>
      <c r="P43" s="1084" t="s">
        <v>859</v>
      </c>
      <c r="Q43" s="1084" t="s">
        <v>472</v>
      </c>
      <c r="R43" s="1084" t="s">
        <v>860</v>
      </c>
      <c r="S43" s="1084" t="s">
        <v>474</v>
      </c>
      <c r="T43" s="1084" t="s">
        <v>861</v>
      </c>
      <c r="U43" s="1084" t="s">
        <v>476</v>
      </c>
      <c r="V43" s="1085" t="s">
        <v>862</v>
      </c>
      <c r="W43" s="1063" t="s">
        <v>863</v>
      </c>
      <c r="X43" s="465"/>
    </row>
    <row r="44" spans="1:28" ht="15.75" customHeight="1" x14ac:dyDescent="0.25">
      <c r="A44" s="1569" t="s">
        <v>519</v>
      </c>
      <c r="B44" s="741" t="s">
        <v>520</v>
      </c>
      <c r="C44" s="591" t="s">
        <v>521</v>
      </c>
      <c r="D44" s="591"/>
      <c r="E44" s="1572" t="s">
        <v>522</v>
      </c>
      <c r="F44" s="1573"/>
      <c r="G44" s="592" t="s">
        <v>523</v>
      </c>
      <c r="H44" s="754" t="s">
        <v>524</v>
      </c>
      <c r="I44" s="968">
        <v>0</v>
      </c>
      <c r="J44" s="968">
        <v>0</v>
      </c>
      <c r="K44" s="968" t="s">
        <v>864</v>
      </c>
      <c r="L44" s="446">
        <f>J44+I44</f>
        <v>0</v>
      </c>
      <c r="M44" s="549" t="s">
        <v>485</v>
      </c>
      <c r="N44" s="610"/>
      <c r="O44" s="574"/>
      <c r="P44" s="574"/>
      <c r="Q44" s="574"/>
      <c r="R44" s="574"/>
      <c r="S44" s="574"/>
      <c r="T44" s="574"/>
      <c r="U44" s="1064"/>
      <c r="V44" s="553">
        <f>N44+P44+R44+T44</f>
        <v>0</v>
      </c>
      <c r="W44" s="554">
        <f>O44+Q44+S44+U44</f>
        <v>0</v>
      </c>
      <c r="X44" s="447"/>
    </row>
    <row r="45" spans="1:28" x14ac:dyDescent="0.25">
      <c r="A45" s="1570"/>
      <c r="B45" s="593" t="s">
        <v>520</v>
      </c>
      <c r="C45" s="594" t="s">
        <v>521</v>
      </c>
      <c r="D45" s="594"/>
      <c r="E45" s="1763" t="s">
        <v>526</v>
      </c>
      <c r="F45" s="1764"/>
      <c r="G45" s="595" t="s">
        <v>523</v>
      </c>
      <c r="H45" s="755" t="s">
        <v>524</v>
      </c>
      <c r="I45" s="969">
        <v>0</v>
      </c>
      <c r="J45" s="969">
        <v>0</v>
      </c>
      <c r="K45" s="1031" t="s">
        <v>864</v>
      </c>
      <c r="L45" s="448">
        <f t="shared" ref="L45:L58" si="11">J45+I45</f>
        <v>0</v>
      </c>
      <c r="M45" s="560" t="s">
        <v>485</v>
      </c>
      <c r="N45" s="611"/>
      <c r="O45" s="579"/>
      <c r="P45" s="579"/>
      <c r="Q45" s="579"/>
      <c r="R45" s="579"/>
      <c r="S45" s="579"/>
      <c r="T45" s="579"/>
      <c r="U45" s="1065"/>
      <c r="V45" s="564">
        <f t="shared" ref="V45:V58" si="12">N45+P45+R45+T45</f>
        <v>0</v>
      </c>
      <c r="W45" s="565">
        <f t="shared" ref="W45:W58" si="13">O45+Q45+S45+U45</f>
        <v>0</v>
      </c>
      <c r="X45" s="447"/>
    </row>
    <row r="46" spans="1:28" ht="15.75" thickBot="1" x14ac:dyDescent="0.3">
      <c r="A46" s="1571"/>
      <c r="B46" s="596" t="s">
        <v>520</v>
      </c>
      <c r="C46" s="597" t="s">
        <v>521</v>
      </c>
      <c r="D46" s="597"/>
      <c r="E46" s="1765" t="s">
        <v>526</v>
      </c>
      <c r="F46" s="1766"/>
      <c r="G46" s="598" t="s">
        <v>523</v>
      </c>
      <c r="H46" s="756" t="s">
        <v>524</v>
      </c>
      <c r="I46" s="970">
        <v>0</v>
      </c>
      <c r="J46" s="970">
        <v>0</v>
      </c>
      <c r="K46" s="1032" t="s">
        <v>864</v>
      </c>
      <c r="L46" s="472">
        <f t="shared" si="11"/>
        <v>0</v>
      </c>
      <c r="M46" s="560" t="s">
        <v>485</v>
      </c>
      <c r="N46" s="611"/>
      <c r="O46" s="579"/>
      <c r="P46" s="579"/>
      <c r="Q46" s="579"/>
      <c r="R46" s="579"/>
      <c r="S46" s="579"/>
      <c r="T46" s="579"/>
      <c r="U46" s="1065"/>
      <c r="V46" s="564">
        <f t="shared" si="12"/>
        <v>0</v>
      </c>
      <c r="W46" s="565">
        <f t="shared" si="13"/>
        <v>0</v>
      </c>
      <c r="X46" s="447"/>
    </row>
    <row r="47" spans="1:28" x14ac:dyDescent="0.25">
      <c r="A47" s="1569" t="s">
        <v>527</v>
      </c>
      <c r="B47" s="599" t="s">
        <v>528</v>
      </c>
      <c r="C47" s="591" t="s">
        <v>529</v>
      </c>
      <c r="D47" s="591"/>
      <c r="E47" s="1547" t="s">
        <v>530</v>
      </c>
      <c r="F47" s="1564"/>
      <c r="G47" s="592" t="s">
        <v>523</v>
      </c>
      <c r="H47" s="757" t="s">
        <v>524</v>
      </c>
      <c r="I47" s="968">
        <v>0</v>
      </c>
      <c r="J47" s="968">
        <v>0</v>
      </c>
      <c r="K47" s="968" t="s">
        <v>864</v>
      </c>
      <c r="L47" s="446">
        <f t="shared" si="11"/>
        <v>0</v>
      </c>
      <c r="M47" s="549" t="s">
        <v>485</v>
      </c>
      <c r="N47" s="611"/>
      <c r="O47" s="579"/>
      <c r="P47" s="579"/>
      <c r="Q47" s="579"/>
      <c r="R47" s="579"/>
      <c r="S47" s="579"/>
      <c r="T47" s="579"/>
      <c r="U47" s="1065"/>
      <c r="V47" s="564">
        <f t="shared" si="12"/>
        <v>0</v>
      </c>
      <c r="W47" s="565">
        <f t="shared" si="13"/>
        <v>0</v>
      </c>
      <c r="X47" s="447"/>
    </row>
    <row r="48" spans="1:28" x14ac:dyDescent="0.25">
      <c r="A48" s="1570"/>
      <c r="B48" s="600" t="s">
        <v>528</v>
      </c>
      <c r="C48" s="594" t="s">
        <v>529</v>
      </c>
      <c r="D48" s="594"/>
      <c r="E48" s="1506" t="s">
        <v>530</v>
      </c>
      <c r="F48" s="1507"/>
      <c r="G48" s="595" t="s">
        <v>523</v>
      </c>
      <c r="H48" s="758" t="s">
        <v>524</v>
      </c>
      <c r="I48" s="969">
        <v>0</v>
      </c>
      <c r="J48" s="969">
        <v>0</v>
      </c>
      <c r="K48" s="1031" t="s">
        <v>864</v>
      </c>
      <c r="L48" s="448">
        <f>J48+I48</f>
        <v>0</v>
      </c>
      <c r="M48" s="560" t="s">
        <v>485</v>
      </c>
      <c r="N48" s="611"/>
      <c r="O48" s="579"/>
      <c r="P48" s="579"/>
      <c r="Q48" s="579"/>
      <c r="R48" s="579"/>
      <c r="S48" s="579"/>
      <c r="T48" s="579"/>
      <c r="U48" s="1065"/>
      <c r="V48" s="564">
        <f t="shared" si="12"/>
        <v>0</v>
      </c>
      <c r="W48" s="565">
        <f t="shared" si="13"/>
        <v>0</v>
      </c>
      <c r="X48" s="447"/>
    </row>
    <row r="49" spans="1:31" ht="15.75" thickBot="1" x14ac:dyDescent="0.3">
      <c r="A49" s="1571"/>
      <c r="B49" s="601" t="s">
        <v>528</v>
      </c>
      <c r="C49" s="597" t="s">
        <v>529</v>
      </c>
      <c r="D49" s="597"/>
      <c r="E49" s="1559" t="s">
        <v>530</v>
      </c>
      <c r="F49" s="1565"/>
      <c r="G49" s="598" t="s">
        <v>523</v>
      </c>
      <c r="H49" s="759" t="s">
        <v>524</v>
      </c>
      <c r="I49" s="970">
        <v>0</v>
      </c>
      <c r="J49" s="970">
        <v>0</v>
      </c>
      <c r="K49" s="1032" t="s">
        <v>864</v>
      </c>
      <c r="L49" s="472">
        <f>J49+I49</f>
        <v>0</v>
      </c>
      <c r="M49" s="608" t="s">
        <v>485</v>
      </c>
      <c r="N49" s="611"/>
      <c r="O49" s="579"/>
      <c r="P49" s="579"/>
      <c r="Q49" s="579"/>
      <c r="R49" s="579"/>
      <c r="S49" s="579"/>
      <c r="T49" s="579"/>
      <c r="U49" s="1065"/>
      <c r="V49" s="564">
        <f t="shared" si="12"/>
        <v>0</v>
      </c>
      <c r="W49" s="565">
        <f t="shared" si="13"/>
        <v>0</v>
      </c>
      <c r="X49" s="447"/>
    </row>
    <row r="50" spans="1:31" ht="15" customHeight="1" x14ac:dyDescent="0.25">
      <c r="A50" s="1561" t="s">
        <v>531</v>
      </c>
      <c r="B50" s="599" t="s">
        <v>532</v>
      </c>
      <c r="C50" s="1000" t="s">
        <v>533</v>
      </c>
      <c r="D50" s="591" t="s">
        <v>388</v>
      </c>
      <c r="E50" s="1547" t="s">
        <v>534</v>
      </c>
      <c r="F50" s="1564"/>
      <c r="G50" s="592" t="s">
        <v>523</v>
      </c>
      <c r="H50" s="757" t="s">
        <v>524</v>
      </c>
      <c r="I50" s="968">
        <v>0</v>
      </c>
      <c r="J50" s="968">
        <v>0</v>
      </c>
      <c r="K50" s="968" t="s">
        <v>864</v>
      </c>
      <c r="L50" s="446">
        <f t="shared" si="11"/>
        <v>0</v>
      </c>
      <c r="M50" s="549" t="s">
        <v>485</v>
      </c>
      <c r="N50" s="611"/>
      <c r="O50" s="579"/>
      <c r="P50" s="579"/>
      <c r="Q50" s="579"/>
      <c r="R50" s="579"/>
      <c r="S50" s="579"/>
      <c r="T50" s="579"/>
      <c r="U50" s="1065"/>
      <c r="V50" s="564">
        <f t="shared" si="12"/>
        <v>0</v>
      </c>
      <c r="W50" s="565">
        <f t="shared" si="13"/>
        <v>0</v>
      </c>
      <c r="X50" s="447"/>
    </row>
    <row r="51" spans="1:31" ht="15" customHeight="1" x14ac:dyDescent="0.25">
      <c r="A51" s="1562"/>
      <c r="B51" s="600" t="s">
        <v>532</v>
      </c>
      <c r="C51" s="594" t="s">
        <v>533</v>
      </c>
      <c r="D51" s="594"/>
      <c r="E51" s="1506" t="s">
        <v>534</v>
      </c>
      <c r="F51" s="1507"/>
      <c r="G51" s="595" t="s">
        <v>523</v>
      </c>
      <c r="H51" s="758" t="s">
        <v>524</v>
      </c>
      <c r="I51" s="969">
        <v>0</v>
      </c>
      <c r="J51" s="969">
        <v>0</v>
      </c>
      <c r="K51" s="1031" t="s">
        <v>864</v>
      </c>
      <c r="L51" s="448">
        <f>J51+I51</f>
        <v>0</v>
      </c>
      <c r="M51" s="560" t="s">
        <v>485</v>
      </c>
      <c r="N51" s="611"/>
      <c r="O51" s="579"/>
      <c r="P51" s="579"/>
      <c r="Q51" s="579"/>
      <c r="R51" s="579"/>
      <c r="S51" s="579"/>
      <c r="T51" s="579"/>
      <c r="U51" s="1065"/>
      <c r="V51" s="564">
        <f t="shared" si="12"/>
        <v>0</v>
      </c>
      <c r="W51" s="565">
        <f t="shared" si="13"/>
        <v>0</v>
      </c>
      <c r="X51" s="447"/>
    </row>
    <row r="52" spans="1:31" ht="15" customHeight="1" thickBot="1" x14ac:dyDescent="0.3">
      <c r="A52" s="1563"/>
      <c r="B52" s="601" t="s">
        <v>532</v>
      </c>
      <c r="C52" s="597" t="s">
        <v>533</v>
      </c>
      <c r="D52" s="597"/>
      <c r="E52" s="1559" t="s">
        <v>534</v>
      </c>
      <c r="F52" s="1565"/>
      <c r="G52" s="598" t="s">
        <v>523</v>
      </c>
      <c r="H52" s="759" t="s">
        <v>524</v>
      </c>
      <c r="I52" s="970">
        <v>0</v>
      </c>
      <c r="J52" s="970">
        <v>0</v>
      </c>
      <c r="K52" s="1032" t="s">
        <v>864</v>
      </c>
      <c r="L52" s="472">
        <f>J52+I52</f>
        <v>0</v>
      </c>
      <c r="M52" s="567" t="s">
        <v>485</v>
      </c>
      <c r="N52" s="611"/>
      <c r="O52" s="579"/>
      <c r="P52" s="579"/>
      <c r="Q52" s="579"/>
      <c r="R52" s="579"/>
      <c r="S52" s="579"/>
      <c r="T52" s="579"/>
      <c r="U52" s="1065"/>
      <c r="V52" s="564">
        <f t="shared" si="12"/>
        <v>0</v>
      </c>
      <c r="W52" s="565">
        <f t="shared" si="13"/>
        <v>0</v>
      </c>
      <c r="X52" s="447"/>
    </row>
    <row r="53" spans="1:31" x14ac:dyDescent="0.25">
      <c r="A53" s="1561" t="s">
        <v>535</v>
      </c>
      <c r="B53" s="602" t="s">
        <v>536</v>
      </c>
      <c r="C53" s="603" t="s">
        <v>537</v>
      </c>
      <c r="D53" s="603"/>
      <c r="E53" s="1547" t="s">
        <v>538</v>
      </c>
      <c r="F53" s="1566"/>
      <c r="G53" s="592" t="s">
        <v>523</v>
      </c>
      <c r="H53" s="757" t="s">
        <v>524</v>
      </c>
      <c r="I53" s="968">
        <v>0</v>
      </c>
      <c r="J53" s="968">
        <v>0</v>
      </c>
      <c r="K53" s="968" t="s">
        <v>864</v>
      </c>
      <c r="L53" s="446">
        <f>J53+I53</f>
        <v>0</v>
      </c>
      <c r="M53" s="609" t="s">
        <v>485</v>
      </c>
      <c r="N53" s="611"/>
      <c r="O53" s="579"/>
      <c r="P53" s="579"/>
      <c r="Q53" s="579"/>
      <c r="R53" s="579"/>
      <c r="S53" s="579"/>
      <c r="T53" s="579"/>
      <c r="U53" s="1065"/>
      <c r="V53" s="564">
        <f t="shared" si="12"/>
        <v>0</v>
      </c>
      <c r="W53" s="565">
        <f t="shared" si="13"/>
        <v>0</v>
      </c>
      <c r="X53" s="447"/>
    </row>
    <row r="54" spans="1:31" x14ac:dyDescent="0.25">
      <c r="A54" s="1562"/>
      <c r="B54" s="604" t="s">
        <v>536</v>
      </c>
      <c r="C54" s="605" t="s">
        <v>537</v>
      </c>
      <c r="D54" s="605"/>
      <c r="E54" s="1506" t="s">
        <v>538</v>
      </c>
      <c r="F54" s="1567"/>
      <c r="G54" s="595" t="s">
        <v>523</v>
      </c>
      <c r="H54" s="758" t="s">
        <v>524</v>
      </c>
      <c r="I54" s="969">
        <v>0</v>
      </c>
      <c r="J54" s="969">
        <v>0</v>
      </c>
      <c r="K54" s="1031" t="s">
        <v>864</v>
      </c>
      <c r="L54" s="448">
        <f>J54+I54</f>
        <v>0</v>
      </c>
      <c r="M54" s="560" t="s">
        <v>485</v>
      </c>
      <c r="N54" s="611"/>
      <c r="O54" s="579"/>
      <c r="P54" s="579"/>
      <c r="Q54" s="579"/>
      <c r="R54" s="579"/>
      <c r="S54" s="579"/>
      <c r="T54" s="579"/>
      <c r="U54" s="1065"/>
      <c r="V54" s="564">
        <f t="shared" si="12"/>
        <v>0</v>
      </c>
      <c r="W54" s="565">
        <f t="shared" si="13"/>
        <v>0</v>
      </c>
      <c r="X54" s="447"/>
    </row>
    <row r="55" spans="1:31" ht="15.75" thickBot="1" x14ac:dyDescent="0.3">
      <c r="A55" s="1563"/>
      <c r="B55" s="606" t="s">
        <v>536</v>
      </c>
      <c r="C55" s="607" t="s">
        <v>537</v>
      </c>
      <c r="D55" s="607"/>
      <c r="E55" s="1559" t="s">
        <v>538</v>
      </c>
      <c r="F55" s="1568"/>
      <c r="G55" s="598" t="s">
        <v>523</v>
      </c>
      <c r="H55" s="759" t="s">
        <v>524</v>
      </c>
      <c r="I55" s="970">
        <v>0</v>
      </c>
      <c r="J55" s="970">
        <v>0</v>
      </c>
      <c r="K55" s="1032" t="s">
        <v>864</v>
      </c>
      <c r="L55" s="472">
        <f t="shared" si="11"/>
        <v>0</v>
      </c>
      <c r="M55" s="567" t="s">
        <v>485</v>
      </c>
      <c r="N55" s="611"/>
      <c r="O55" s="579"/>
      <c r="P55" s="579"/>
      <c r="Q55" s="579"/>
      <c r="R55" s="579"/>
      <c r="S55" s="579"/>
      <c r="T55" s="579"/>
      <c r="U55" s="1065"/>
      <c r="V55" s="564">
        <f t="shared" si="12"/>
        <v>0</v>
      </c>
      <c r="W55" s="565">
        <f t="shared" si="13"/>
        <v>0</v>
      </c>
      <c r="X55" s="447"/>
    </row>
    <row r="56" spans="1:31" x14ac:dyDescent="0.25">
      <c r="A56" s="1576" t="s">
        <v>539</v>
      </c>
      <c r="B56" s="1581" t="s">
        <v>541</v>
      </c>
      <c r="C56" s="1582"/>
      <c r="D56" s="1582"/>
      <c r="E56" s="1582"/>
      <c r="F56" s="1567"/>
      <c r="G56" s="592" t="s">
        <v>523</v>
      </c>
      <c r="H56" s="757" t="s">
        <v>524</v>
      </c>
      <c r="I56" s="968">
        <v>0</v>
      </c>
      <c r="J56" s="968">
        <v>0</v>
      </c>
      <c r="K56" s="968" t="s">
        <v>864</v>
      </c>
      <c r="L56" s="446">
        <f t="shared" si="11"/>
        <v>0</v>
      </c>
      <c r="M56" s="609" t="s">
        <v>485</v>
      </c>
      <c r="N56" s="611"/>
      <c r="O56" s="579"/>
      <c r="P56" s="579"/>
      <c r="Q56" s="579"/>
      <c r="R56" s="579"/>
      <c r="S56" s="579"/>
      <c r="T56" s="579"/>
      <c r="U56" s="1065"/>
      <c r="V56" s="564">
        <f t="shared" si="12"/>
        <v>0</v>
      </c>
      <c r="W56" s="565">
        <f t="shared" si="13"/>
        <v>0</v>
      </c>
      <c r="X56" s="447"/>
    </row>
    <row r="57" spans="1:31" x14ac:dyDescent="0.25">
      <c r="A57" s="1577"/>
      <c r="B57" s="1581" t="s">
        <v>541</v>
      </c>
      <c r="C57" s="1582"/>
      <c r="D57" s="1582"/>
      <c r="E57" s="1582"/>
      <c r="F57" s="1567"/>
      <c r="G57" s="595" t="s">
        <v>523</v>
      </c>
      <c r="H57" s="758" t="s">
        <v>524</v>
      </c>
      <c r="I57" s="969">
        <v>0</v>
      </c>
      <c r="J57" s="969">
        <v>0</v>
      </c>
      <c r="K57" s="1031" t="s">
        <v>864</v>
      </c>
      <c r="L57" s="448">
        <f t="shared" si="11"/>
        <v>0</v>
      </c>
      <c r="M57" s="560" t="s">
        <v>485</v>
      </c>
      <c r="N57" s="611"/>
      <c r="O57" s="579"/>
      <c r="P57" s="579"/>
      <c r="Q57" s="579"/>
      <c r="R57" s="579"/>
      <c r="S57" s="579"/>
      <c r="T57" s="579"/>
      <c r="U57" s="1065"/>
      <c r="V57" s="564">
        <f t="shared" si="12"/>
        <v>0</v>
      </c>
      <c r="W57" s="565">
        <f t="shared" si="13"/>
        <v>0</v>
      </c>
      <c r="X57" s="447"/>
    </row>
    <row r="58" spans="1:31" ht="15.75" thickBot="1" x14ac:dyDescent="0.3">
      <c r="A58" s="1578"/>
      <c r="B58" s="1583" t="s">
        <v>541</v>
      </c>
      <c r="C58" s="1584"/>
      <c r="D58" s="1584"/>
      <c r="E58" s="1584"/>
      <c r="F58" s="1568"/>
      <c r="G58" s="598" t="s">
        <v>523</v>
      </c>
      <c r="H58" s="759" t="s">
        <v>524</v>
      </c>
      <c r="I58" s="970">
        <v>0</v>
      </c>
      <c r="J58" s="970">
        <v>0</v>
      </c>
      <c r="K58" s="1032" t="s">
        <v>864</v>
      </c>
      <c r="L58" s="472">
        <f t="shared" si="11"/>
        <v>0</v>
      </c>
      <c r="M58" s="560" t="s">
        <v>485</v>
      </c>
      <c r="N58" s="612"/>
      <c r="O58" s="587"/>
      <c r="P58" s="587"/>
      <c r="Q58" s="587"/>
      <c r="R58" s="587"/>
      <c r="S58" s="587"/>
      <c r="T58" s="587"/>
      <c r="U58" s="1066"/>
      <c r="V58" s="571">
        <f t="shared" si="12"/>
        <v>0</v>
      </c>
      <c r="W58" s="572">
        <f t="shared" si="13"/>
        <v>0</v>
      </c>
      <c r="X58" s="447"/>
    </row>
    <row r="59" spans="1:31" ht="15.75" thickBot="1" x14ac:dyDescent="0.3">
      <c r="A59" s="1536" t="s">
        <v>542</v>
      </c>
      <c r="B59" s="1537"/>
      <c r="C59" s="1537"/>
      <c r="D59" s="1537"/>
      <c r="E59" s="1537"/>
      <c r="F59" s="1537"/>
      <c r="G59" s="1537"/>
      <c r="H59" s="1538"/>
      <c r="I59" s="967">
        <f>SUM(I44:I58)</f>
        <v>0</v>
      </c>
      <c r="J59" s="449">
        <f>SUM(J44:J58)</f>
        <v>0</v>
      </c>
      <c r="K59" s="449"/>
      <c r="L59" s="449">
        <f>SUM(L44:L58)</f>
        <v>0</v>
      </c>
      <c r="M59" s="567" t="s">
        <v>485</v>
      </c>
      <c r="N59" s="1086">
        <f t="shared" ref="N59:U59" si="14">SUM(N44:N58)</f>
        <v>0</v>
      </c>
      <c r="O59" s="1087">
        <f t="shared" si="14"/>
        <v>0</v>
      </c>
      <c r="P59" s="1087">
        <f t="shared" si="14"/>
        <v>0</v>
      </c>
      <c r="Q59" s="1087">
        <f t="shared" si="14"/>
        <v>0</v>
      </c>
      <c r="R59" s="1087">
        <f t="shared" si="14"/>
        <v>0</v>
      </c>
      <c r="S59" s="1087">
        <f t="shared" si="14"/>
        <v>0</v>
      </c>
      <c r="T59" s="1087">
        <f t="shared" si="14"/>
        <v>0</v>
      </c>
      <c r="U59" s="1089">
        <f t="shared" si="14"/>
        <v>0</v>
      </c>
      <c r="V59" s="1086">
        <f>SUM(V44:V58)</f>
        <v>0</v>
      </c>
      <c r="W59" s="1088">
        <f>SUM(W44:W58)</f>
        <v>0</v>
      </c>
    </row>
    <row r="60" spans="1:31" x14ac:dyDescent="0.25">
      <c r="A60" s="1539" t="s">
        <v>543</v>
      </c>
      <c r="B60" s="1540"/>
      <c r="C60" s="1540"/>
      <c r="D60" s="1540"/>
      <c r="E60" s="1540"/>
      <c r="F60" s="1540"/>
      <c r="G60" s="1540"/>
      <c r="H60" s="1540"/>
      <c r="I60" s="1540"/>
      <c r="J60" s="1541"/>
      <c r="K60" s="1401"/>
      <c r="L60" s="1401"/>
      <c r="Y60" s="97"/>
      <c r="Z60" s="97"/>
      <c r="AB60" s="38"/>
      <c r="AC60" s="38"/>
      <c r="AD60" s="38"/>
      <c r="AE60" s="38"/>
    </row>
    <row r="61" spans="1:31" ht="15.75" thickBot="1" x14ac:dyDescent="0.3">
      <c r="A61" s="1527" t="s">
        <v>503</v>
      </c>
      <c r="B61" s="1528"/>
      <c r="C61" s="1528"/>
      <c r="D61" s="1528"/>
      <c r="E61" s="1528"/>
      <c r="F61" s="1528"/>
      <c r="G61" s="1528"/>
      <c r="H61" s="1528"/>
      <c r="I61" s="1528"/>
      <c r="J61" s="1529"/>
      <c r="K61" s="452"/>
      <c r="L61" s="452"/>
      <c r="Y61" s="97"/>
      <c r="Z61" s="97"/>
      <c r="AB61" s="38"/>
      <c r="AC61" s="38"/>
      <c r="AD61" s="38"/>
      <c r="AE61" s="38"/>
    </row>
    <row r="62" spans="1:31" ht="15.75" thickBot="1" x14ac:dyDescent="0.3">
      <c r="A62" s="1375"/>
      <c r="B62" s="1376"/>
      <c r="C62" s="1376"/>
      <c r="D62" s="1376"/>
      <c r="E62" s="1376"/>
      <c r="F62" s="1376"/>
      <c r="G62" s="1376"/>
      <c r="H62" s="1376"/>
      <c r="I62" s="476"/>
      <c r="J62" s="476"/>
      <c r="K62" s="476"/>
      <c r="L62" s="478"/>
      <c r="Y62" s="97"/>
      <c r="Z62" s="97"/>
      <c r="AB62" s="38"/>
      <c r="AC62" s="38"/>
      <c r="AD62" s="38"/>
      <c r="AE62" s="38"/>
    </row>
    <row r="63" spans="1:31" ht="81" customHeight="1" thickBot="1" x14ac:dyDescent="0.3">
      <c r="A63" s="1516" t="s">
        <v>874</v>
      </c>
      <c r="B63" s="1517"/>
      <c r="C63" s="1517"/>
      <c r="D63" s="1517"/>
      <c r="E63" s="1517"/>
      <c r="F63" s="1517"/>
      <c r="G63" s="1517"/>
      <c r="H63" s="1517"/>
      <c r="I63" s="1517"/>
      <c r="J63" s="1517"/>
      <c r="K63" s="1379"/>
      <c r="L63" s="947"/>
      <c r="M63" s="1048"/>
      <c r="N63" s="1747" t="s">
        <v>855</v>
      </c>
      <c r="O63" s="1748"/>
      <c r="P63" s="1748"/>
      <c r="Q63" s="1748"/>
      <c r="R63" s="1748"/>
      <c r="S63" s="1748"/>
      <c r="T63" s="1748"/>
      <c r="U63" s="1748"/>
      <c r="V63" s="1748"/>
      <c r="W63" s="1749"/>
      <c r="Y63" s="97"/>
      <c r="Z63" s="97"/>
      <c r="AB63" s="38"/>
      <c r="AC63" s="38"/>
      <c r="AD63" s="38"/>
      <c r="AE63" s="38"/>
    </row>
    <row r="64" spans="1:31" ht="42" customHeight="1" thickBot="1" x14ac:dyDescent="0.3">
      <c r="A64" s="1523" t="s">
        <v>518</v>
      </c>
      <c r="B64" s="1531"/>
      <c r="C64" s="1531"/>
      <c r="D64" s="1531"/>
      <c r="E64" s="1531"/>
      <c r="F64" s="1531"/>
      <c r="G64" s="1531"/>
      <c r="H64" s="1530"/>
      <c r="I64" s="971" t="s">
        <v>468</v>
      </c>
      <c r="J64" s="464" t="s">
        <v>856</v>
      </c>
      <c r="K64" s="803" t="s">
        <v>857</v>
      </c>
      <c r="L64" s="441" t="s">
        <v>469</v>
      </c>
      <c r="M64" s="464" t="s">
        <v>470</v>
      </c>
      <c r="N64" s="1060" t="s">
        <v>858</v>
      </c>
      <c r="O64" s="1084" t="s">
        <v>472</v>
      </c>
      <c r="P64" s="1084" t="s">
        <v>859</v>
      </c>
      <c r="Q64" s="1084" t="s">
        <v>472</v>
      </c>
      <c r="R64" s="1084" t="s">
        <v>860</v>
      </c>
      <c r="S64" s="1084" t="s">
        <v>474</v>
      </c>
      <c r="T64" s="1084" t="s">
        <v>861</v>
      </c>
      <c r="U64" s="1084" t="s">
        <v>476</v>
      </c>
      <c r="V64" s="1085" t="s">
        <v>862</v>
      </c>
      <c r="W64" s="1063" t="s">
        <v>863</v>
      </c>
      <c r="X64" s="465"/>
      <c r="Y64" s="38"/>
      <c r="Z64" s="38"/>
      <c r="AA64" s="38"/>
      <c r="AB64" s="38"/>
    </row>
    <row r="65" spans="1:31" s="38" customFormat="1" ht="12.75" x14ac:dyDescent="0.2">
      <c r="A65" s="1546" t="s">
        <v>545</v>
      </c>
      <c r="B65" s="1547"/>
      <c r="C65" s="1547"/>
      <c r="D65" s="1547"/>
      <c r="E65" s="1547"/>
      <c r="F65" s="1547"/>
      <c r="G65" s="1547"/>
      <c r="H65" s="1574"/>
      <c r="I65" s="968">
        <v>0</v>
      </c>
      <c r="J65" s="968">
        <v>0</v>
      </c>
      <c r="K65" s="1031" t="s">
        <v>864</v>
      </c>
      <c r="L65" s="548">
        <f t="shared" ref="L65:L72" si="15">J65+I65</f>
        <v>0</v>
      </c>
      <c r="M65" s="549" t="s">
        <v>485</v>
      </c>
      <c r="N65" s="610"/>
      <c r="O65" s="574"/>
      <c r="P65" s="574"/>
      <c r="Q65" s="574"/>
      <c r="R65" s="574"/>
      <c r="S65" s="574"/>
      <c r="T65" s="574"/>
      <c r="U65" s="1064"/>
      <c r="V65" s="553">
        <f>N65+P65+R65+T65</f>
        <v>0</v>
      </c>
      <c r="W65" s="554">
        <f>O65+Q65+S65+U65</f>
        <v>0</v>
      </c>
      <c r="X65" s="555"/>
    </row>
    <row r="66" spans="1:31" s="38" customFormat="1" ht="12.75" x14ac:dyDescent="0.2">
      <c r="A66" s="1542" t="s">
        <v>545</v>
      </c>
      <c r="B66" s="1506"/>
      <c r="C66" s="1506"/>
      <c r="D66" s="1506"/>
      <c r="E66" s="1506"/>
      <c r="F66" s="1506"/>
      <c r="G66" s="1506"/>
      <c r="H66" s="1575"/>
      <c r="I66" s="969">
        <v>0</v>
      </c>
      <c r="J66" s="969">
        <v>0</v>
      </c>
      <c r="K66" s="1031" t="s">
        <v>864</v>
      </c>
      <c r="L66" s="559">
        <f t="shared" si="15"/>
        <v>0</v>
      </c>
      <c r="M66" s="560" t="s">
        <v>485</v>
      </c>
      <c r="N66" s="611"/>
      <c r="O66" s="579"/>
      <c r="P66" s="579"/>
      <c r="Q66" s="579"/>
      <c r="R66" s="579"/>
      <c r="S66" s="579"/>
      <c r="T66" s="579"/>
      <c r="U66" s="1065"/>
      <c r="V66" s="564">
        <f t="shared" ref="V66:V72" si="16">N66+P66+R66+T66</f>
        <v>0</v>
      </c>
      <c r="W66" s="565">
        <f t="shared" ref="W66:W72" si="17">O66+Q66+S66+U66</f>
        <v>0</v>
      </c>
      <c r="X66" s="555"/>
    </row>
    <row r="67" spans="1:31" s="38" customFormat="1" ht="12.75" customHeight="1" x14ac:dyDescent="0.2">
      <c r="A67" s="1542" t="s">
        <v>545</v>
      </c>
      <c r="B67" s="1506"/>
      <c r="C67" s="1506"/>
      <c r="D67" s="1506"/>
      <c r="E67" s="1506"/>
      <c r="F67" s="1506"/>
      <c r="G67" s="1506"/>
      <c r="H67" s="1575"/>
      <c r="I67" s="969">
        <v>0</v>
      </c>
      <c r="J67" s="969">
        <v>0</v>
      </c>
      <c r="K67" s="1031" t="s">
        <v>864</v>
      </c>
      <c r="L67" s="559">
        <f t="shared" si="15"/>
        <v>0</v>
      </c>
      <c r="M67" s="560" t="s">
        <v>485</v>
      </c>
      <c r="N67" s="611"/>
      <c r="O67" s="579"/>
      <c r="P67" s="579"/>
      <c r="Q67" s="579"/>
      <c r="R67" s="579"/>
      <c r="S67" s="579"/>
      <c r="T67" s="579"/>
      <c r="U67" s="1065"/>
      <c r="V67" s="564">
        <f t="shared" si="16"/>
        <v>0</v>
      </c>
      <c r="W67" s="565">
        <f t="shared" si="17"/>
        <v>0</v>
      </c>
      <c r="X67" s="555"/>
    </row>
    <row r="68" spans="1:31" s="38" customFormat="1" ht="15" customHeight="1" x14ac:dyDescent="0.25">
      <c r="A68" s="1542" t="s">
        <v>545</v>
      </c>
      <c r="B68" s="1506"/>
      <c r="C68" s="1506"/>
      <c r="D68" s="1506"/>
      <c r="E68" s="1506"/>
      <c r="F68" s="1506"/>
      <c r="G68" s="1506"/>
      <c r="H68" s="1575"/>
      <c r="I68" s="969">
        <v>0</v>
      </c>
      <c r="J68" s="969">
        <v>0</v>
      </c>
      <c r="K68" s="1031" t="s">
        <v>864</v>
      </c>
      <c r="L68" s="559">
        <f t="shared" si="15"/>
        <v>0</v>
      </c>
      <c r="M68" s="560" t="s">
        <v>485</v>
      </c>
      <c r="N68" s="611"/>
      <c r="O68" s="579"/>
      <c r="P68" s="579"/>
      <c r="Q68" s="579"/>
      <c r="R68" s="579"/>
      <c r="S68" s="579"/>
      <c r="T68" s="579"/>
      <c r="U68" s="1065"/>
      <c r="V68" s="564">
        <f t="shared" si="16"/>
        <v>0</v>
      </c>
      <c r="W68" s="565">
        <f t="shared" si="17"/>
        <v>0</v>
      </c>
      <c r="X68" s="555"/>
      <c r="Y68"/>
      <c r="Z68"/>
      <c r="AA68"/>
      <c r="AB68"/>
    </row>
    <row r="69" spans="1:31" s="38" customFormat="1" ht="15" customHeight="1" x14ac:dyDescent="0.25">
      <c r="A69" s="1542" t="s">
        <v>545</v>
      </c>
      <c r="B69" s="1506"/>
      <c r="C69" s="1506"/>
      <c r="D69" s="1506"/>
      <c r="E69" s="1506"/>
      <c r="F69" s="1506"/>
      <c r="G69" s="1506"/>
      <c r="H69" s="1575"/>
      <c r="I69" s="969">
        <v>0</v>
      </c>
      <c r="J69" s="969">
        <v>0</v>
      </c>
      <c r="K69" s="1031" t="s">
        <v>864</v>
      </c>
      <c r="L69" s="559">
        <f t="shared" si="15"/>
        <v>0</v>
      </c>
      <c r="M69" s="560" t="s">
        <v>485</v>
      </c>
      <c r="N69" s="611"/>
      <c r="O69" s="579"/>
      <c r="P69" s="579"/>
      <c r="Q69" s="579"/>
      <c r="R69" s="579"/>
      <c r="S69" s="579"/>
      <c r="T69" s="579"/>
      <c r="U69" s="1065"/>
      <c r="V69" s="564">
        <f t="shared" si="16"/>
        <v>0</v>
      </c>
      <c r="W69" s="565">
        <f t="shared" si="17"/>
        <v>0</v>
      </c>
      <c r="X69" s="555"/>
      <c r="Y69"/>
      <c r="Z69"/>
      <c r="AA69"/>
      <c r="AB69"/>
    </row>
    <row r="70" spans="1:31" s="38" customFormat="1" ht="15" customHeight="1" x14ac:dyDescent="0.25">
      <c r="A70" s="1542" t="s">
        <v>545</v>
      </c>
      <c r="B70" s="1506"/>
      <c r="C70" s="1506"/>
      <c r="D70" s="1506"/>
      <c r="E70" s="1506"/>
      <c r="F70" s="1506"/>
      <c r="G70" s="1506"/>
      <c r="H70" s="1575"/>
      <c r="I70" s="969">
        <v>0</v>
      </c>
      <c r="J70" s="969">
        <v>0</v>
      </c>
      <c r="K70" s="1031" t="s">
        <v>864</v>
      </c>
      <c r="L70" s="559">
        <f t="shared" si="15"/>
        <v>0</v>
      </c>
      <c r="M70" s="560" t="s">
        <v>485</v>
      </c>
      <c r="N70" s="611"/>
      <c r="O70" s="579"/>
      <c r="P70" s="579"/>
      <c r="Q70" s="579"/>
      <c r="R70" s="579"/>
      <c r="S70" s="579"/>
      <c r="T70" s="579"/>
      <c r="U70" s="1065"/>
      <c r="V70" s="564">
        <f t="shared" si="16"/>
        <v>0</v>
      </c>
      <c r="W70" s="565">
        <f t="shared" si="17"/>
        <v>0</v>
      </c>
      <c r="X70" s="555"/>
      <c r="Y70"/>
      <c r="Z70"/>
      <c r="AA70"/>
      <c r="AB70"/>
    </row>
    <row r="71" spans="1:31" s="38" customFormat="1" ht="15" customHeight="1" x14ac:dyDescent="0.25">
      <c r="A71" s="1542" t="s">
        <v>545</v>
      </c>
      <c r="B71" s="1506"/>
      <c r="C71" s="1506"/>
      <c r="D71" s="1506"/>
      <c r="E71" s="1506"/>
      <c r="F71" s="1506"/>
      <c r="G71" s="1506"/>
      <c r="H71" s="1575"/>
      <c r="I71" s="969">
        <v>0</v>
      </c>
      <c r="J71" s="969">
        <v>0</v>
      </c>
      <c r="K71" s="1031" t="s">
        <v>864</v>
      </c>
      <c r="L71" s="559">
        <f t="shared" si="15"/>
        <v>0</v>
      </c>
      <c r="M71" s="560" t="s">
        <v>485</v>
      </c>
      <c r="N71" s="611"/>
      <c r="O71" s="579"/>
      <c r="P71" s="579"/>
      <c r="Q71" s="579"/>
      <c r="R71" s="579"/>
      <c r="S71" s="579"/>
      <c r="T71" s="579"/>
      <c r="U71" s="1065"/>
      <c r="V71" s="564">
        <f t="shared" si="16"/>
        <v>0</v>
      </c>
      <c r="W71" s="565">
        <f t="shared" si="17"/>
        <v>0</v>
      </c>
      <c r="X71" s="555"/>
      <c r="Y71"/>
      <c r="Z71"/>
      <c r="AA71"/>
      <c r="AB71"/>
    </row>
    <row r="72" spans="1:31" s="38" customFormat="1" ht="15.75" thickBot="1" x14ac:dyDescent="0.3">
      <c r="A72" s="1558" t="s">
        <v>545</v>
      </c>
      <c r="B72" s="1559"/>
      <c r="C72" s="1559"/>
      <c r="D72" s="1559"/>
      <c r="E72" s="1559"/>
      <c r="F72" s="1559"/>
      <c r="G72" s="1559"/>
      <c r="H72" s="1589"/>
      <c r="I72" s="970">
        <v>0</v>
      </c>
      <c r="J72" s="970">
        <v>0</v>
      </c>
      <c r="K72" s="1031" t="s">
        <v>864</v>
      </c>
      <c r="L72" s="585">
        <f t="shared" si="15"/>
        <v>0</v>
      </c>
      <c r="M72" s="560" t="s">
        <v>485</v>
      </c>
      <c r="N72" s="612"/>
      <c r="O72" s="587"/>
      <c r="P72" s="587"/>
      <c r="Q72" s="587"/>
      <c r="R72" s="587"/>
      <c r="S72" s="587"/>
      <c r="T72" s="587"/>
      <c r="U72" s="1066"/>
      <c r="V72" s="571">
        <f t="shared" si="16"/>
        <v>0</v>
      </c>
      <c r="W72" s="572">
        <f t="shared" si="17"/>
        <v>0</v>
      </c>
      <c r="X72" s="555"/>
      <c r="Y72"/>
      <c r="Z72"/>
      <c r="AA72"/>
      <c r="AB72"/>
    </row>
    <row r="73" spans="1:31" ht="15.75" thickBot="1" x14ac:dyDescent="0.3">
      <c r="A73" s="1536" t="s">
        <v>546</v>
      </c>
      <c r="B73" s="1537"/>
      <c r="C73" s="1537"/>
      <c r="D73" s="1537"/>
      <c r="E73" s="1537"/>
      <c r="F73" s="1537"/>
      <c r="G73" s="1537"/>
      <c r="H73" s="1538"/>
      <c r="I73" s="967">
        <f>SUM(I65:I72)</f>
        <v>0</v>
      </c>
      <c r="J73" s="449">
        <f>SUM(J65:J72)</f>
        <v>0</v>
      </c>
      <c r="K73" s="449"/>
      <c r="L73" s="449">
        <f>SUM(L65:L72)</f>
        <v>0</v>
      </c>
      <c r="M73" s="567" t="s">
        <v>485</v>
      </c>
      <c r="N73" s="1086">
        <f t="shared" ref="N73:U73" si="18">SUM(N65:N72)</f>
        <v>0</v>
      </c>
      <c r="O73" s="1087">
        <f t="shared" si="18"/>
        <v>0</v>
      </c>
      <c r="P73" s="1087">
        <f t="shared" si="18"/>
        <v>0</v>
      </c>
      <c r="Q73" s="1087">
        <f t="shared" si="18"/>
        <v>0</v>
      </c>
      <c r="R73" s="1087">
        <f t="shared" si="18"/>
        <v>0</v>
      </c>
      <c r="S73" s="1087">
        <f t="shared" si="18"/>
        <v>0</v>
      </c>
      <c r="T73" s="1087">
        <f t="shared" si="18"/>
        <v>0</v>
      </c>
      <c r="U73" s="1087">
        <f t="shared" si="18"/>
        <v>0</v>
      </c>
      <c r="V73" s="1087">
        <f>SUM(V65:V72)</f>
        <v>0</v>
      </c>
      <c r="W73" s="1088">
        <f>SUM(W65:W72)</f>
        <v>0</v>
      </c>
    </row>
    <row r="74" spans="1:31" x14ac:dyDescent="0.25">
      <c r="A74" s="1539" t="s">
        <v>547</v>
      </c>
      <c r="B74" s="1540"/>
      <c r="C74" s="1540"/>
      <c r="D74" s="1540"/>
      <c r="E74" s="1540"/>
      <c r="F74" s="1540"/>
      <c r="G74" s="1540"/>
      <c r="H74" s="1540"/>
      <c r="I74" s="1540"/>
      <c r="J74" s="1541"/>
      <c r="K74" s="1401"/>
      <c r="L74" s="1401"/>
      <c r="Y74" s="97"/>
      <c r="Z74" s="97"/>
      <c r="AB74" s="38"/>
      <c r="AC74" s="38"/>
      <c r="AD74" s="38"/>
      <c r="AE74" s="38"/>
    </row>
    <row r="75" spans="1:31" ht="15.75" thickBot="1" x14ac:dyDescent="0.3">
      <c r="A75" s="1527" t="s">
        <v>503</v>
      </c>
      <c r="B75" s="1528"/>
      <c r="C75" s="1528"/>
      <c r="D75" s="1528"/>
      <c r="E75" s="1528"/>
      <c r="F75" s="1528"/>
      <c r="G75" s="1528"/>
      <c r="H75" s="1528"/>
      <c r="I75" s="1528"/>
      <c r="J75" s="1529"/>
      <c r="K75" s="452"/>
      <c r="L75" s="452"/>
      <c r="Y75" s="97"/>
      <c r="Z75" s="97"/>
      <c r="AB75" s="38"/>
      <c r="AC75" s="38"/>
      <c r="AD75" s="38"/>
      <c r="AE75" s="38"/>
    </row>
    <row r="76" spans="1:31" ht="15.75" thickBot="1" x14ac:dyDescent="0.3">
      <c r="A76" s="1375"/>
      <c r="B76" s="1376"/>
      <c r="C76" s="1376"/>
      <c r="D76" s="1376"/>
      <c r="E76" s="1376"/>
      <c r="F76" s="1376"/>
      <c r="G76" s="1376"/>
      <c r="H76" s="1376"/>
      <c r="I76" s="476"/>
      <c r="J76" s="476"/>
      <c r="K76" s="476"/>
      <c r="L76" s="478"/>
      <c r="Y76" s="97"/>
      <c r="Z76" s="97"/>
      <c r="AB76" s="38"/>
      <c r="AC76" s="38"/>
      <c r="AD76" s="38"/>
      <c r="AE76" s="38"/>
    </row>
    <row r="77" spans="1:31" ht="49.5" customHeight="1" thickBot="1" x14ac:dyDescent="0.3">
      <c r="A77" s="1516" t="s">
        <v>875</v>
      </c>
      <c r="B77" s="1517"/>
      <c r="C77" s="1517"/>
      <c r="D77" s="1517"/>
      <c r="E77" s="1517"/>
      <c r="F77" s="1517"/>
      <c r="G77" s="1517"/>
      <c r="H77" s="1517"/>
      <c r="I77" s="1517"/>
      <c r="J77" s="1517"/>
      <c r="K77" s="1379"/>
      <c r="L77" s="947"/>
      <c r="M77" s="1048"/>
      <c r="N77" s="1747" t="s">
        <v>855</v>
      </c>
      <c r="O77" s="1748"/>
      <c r="P77" s="1748"/>
      <c r="Q77" s="1748"/>
      <c r="R77" s="1748"/>
      <c r="S77" s="1748"/>
      <c r="T77" s="1748"/>
      <c r="U77" s="1748"/>
      <c r="V77" s="1748"/>
      <c r="W77" s="1749"/>
      <c r="Y77" s="97"/>
      <c r="Z77" s="97"/>
      <c r="AB77" s="38"/>
      <c r="AC77" s="38"/>
      <c r="AD77" s="38"/>
      <c r="AE77" s="38"/>
    </row>
    <row r="78" spans="1:31" ht="47.45" customHeight="1" thickBot="1" x14ac:dyDescent="0.3">
      <c r="A78" s="1523" t="s">
        <v>549</v>
      </c>
      <c r="B78" s="1588"/>
      <c r="C78" s="1585" t="s">
        <v>550</v>
      </c>
      <c r="D78" s="1586"/>
      <c r="E78" s="1722"/>
      <c r="F78" s="1722"/>
      <c r="G78" s="1722"/>
      <c r="H78" s="1606"/>
      <c r="I78" s="951" t="s">
        <v>468</v>
      </c>
      <c r="J78" s="464" t="s">
        <v>856</v>
      </c>
      <c r="K78" s="803" t="s">
        <v>857</v>
      </c>
      <c r="L78" s="441" t="s">
        <v>469</v>
      </c>
      <c r="M78" s="464" t="s">
        <v>470</v>
      </c>
      <c r="N78" s="1078" t="s">
        <v>858</v>
      </c>
      <c r="O78" s="1079" t="s">
        <v>472</v>
      </c>
      <c r="P78" s="1079" t="s">
        <v>859</v>
      </c>
      <c r="Q78" s="1079" t="s">
        <v>472</v>
      </c>
      <c r="R78" s="1079" t="s">
        <v>860</v>
      </c>
      <c r="S78" s="1079" t="s">
        <v>474</v>
      </c>
      <c r="T78" s="1079" t="s">
        <v>861</v>
      </c>
      <c r="U78" s="1079" t="s">
        <v>476</v>
      </c>
      <c r="V78" s="1080" t="s">
        <v>862</v>
      </c>
      <c r="W78" s="1081" t="s">
        <v>863</v>
      </c>
      <c r="X78" s="465"/>
      <c r="Y78" s="38"/>
      <c r="Z78" s="38"/>
      <c r="AA78" s="38"/>
      <c r="AB78" s="38"/>
    </row>
    <row r="79" spans="1:31" s="38" customFormat="1" ht="15" customHeight="1" x14ac:dyDescent="0.2">
      <c r="A79" s="1546" t="s">
        <v>551</v>
      </c>
      <c r="B79" s="1591"/>
      <c r="C79" s="1723" t="s">
        <v>553</v>
      </c>
      <c r="D79" s="1723"/>
      <c r="E79" s="1724"/>
      <c r="F79" s="1724"/>
      <c r="G79" s="1724"/>
      <c r="H79" s="1725"/>
      <c r="I79" s="968">
        <v>0</v>
      </c>
      <c r="J79" s="968">
        <v>0</v>
      </c>
      <c r="K79" s="1031" t="s">
        <v>864</v>
      </c>
      <c r="L79" s="548">
        <f t="shared" ref="L79:L86" si="19">J79+I79</f>
        <v>0</v>
      </c>
      <c r="M79" s="549" t="s">
        <v>485</v>
      </c>
      <c r="N79" s="610"/>
      <c r="O79" s="574"/>
      <c r="P79" s="574"/>
      <c r="Q79" s="574"/>
      <c r="R79" s="574"/>
      <c r="S79" s="574"/>
      <c r="T79" s="574"/>
      <c r="U79" s="1064"/>
      <c r="V79" s="553">
        <f>N79+P79+R79+T79</f>
        <v>0</v>
      </c>
      <c r="W79" s="554">
        <f>O79+Q79+S79+U79</f>
        <v>0</v>
      </c>
      <c r="X79" s="555"/>
    </row>
    <row r="80" spans="1:31" s="38" customFormat="1" ht="15" customHeight="1" x14ac:dyDescent="0.2">
      <c r="A80" s="1542" t="s">
        <v>551</v>
      </c>
      <c r="B80" s="1590"/>
      <c r="C80" s="1508" t="s">
        <v>553</v>
      </c>
      <c r="D80" s="1508"/>
      <c r="E80" s="1582"/>
      <c r="F80" s="1582"/>
      <c r="G80" s="1582"/>
      <c r="H80" s="1590"/>
      <c r="I80" s="969">
        <v>0</v>
      </c>
      <c r="J80" s="969">
        <v>0</v>
      </c>
      <c r="K80" s="1031" t="s">
        <v>864</v>
      </c>
      <c r="L80" s="559">
        <f t="shared" si="19"/>
        <v>0</v>
      </c>
      <c r="M80" s="560" t="s">
        <v>485</v>
      </c>
      <c r="N80" s="611"/>
      <c r="O80" s="579"/>
      <c r="P80" s="579"/>
      <c r="Q80" s="579"/>
      <c r="R80" s="579"/>
      <c r="S80" s="579"/>
      <c r="T80" s="579"/>
      <c r="U80" s="1065"/>
      <c r="V80" s="564">
        <f t="shared" ref="V80:V86" si="20">N80+P80+R80+T80</f>
        <v>0</v>
      </c>
      <c r="W80" s="565">
        <f t="shared" ref="W80:W86" si="21">O80+Q80+S80+U80</f>
        <v>0</v>
      </c>
      <c r="X80" s="555"/>
    </row>
    <row r="81" spans="1:31" s="38" customFormat="1" ht="15" customHeight="1" x14ac:dyDescent="0.2">
      <c r="A81" s="1542" t="s">
        <v>551</v>
      </c>
      <c r="B81" s="1590"/>
      <c r="C81" s="1508" t="s">
        <v>553</v>
      </c>
      <c r="D81" s="1508"/>
      <c r="E81" s="1582"/>
      <c r="F81" s="1582"/>
      <c r="G81" s="1582"/>
      <c r="H81" s="1590"/>
      <c r="I81" s="969">
        <v>0</v>
      </c>
      <c r="J81" s="969">
        <v>0</v>
      </c>
      <c r="K81" s="1031" t="s">
        <v>864</v>
      </c>
      <c r="L81" s="559">
        <f t="shared" si="19"/>
        <v>0</v>
      </c>
      <c r="M81" s="560" t="s">
        <v>485</v>
      </c>
      <c r="N81" s="611"/>
      <c r="O81" s="579"/>
      <c r="P81" s="579"/>
      <c r="Q81" s="579"/>
      <c r="R81" s="579"/>
      <c r="S81" s="579"/>
      <c r="T81" s="579"/>
      <c r="U81" s="1065"/>
      <c r="V81" s="564">
        <f t="shared" si="20"/>
        <v>0</v>
      </c>
      <c r="W81" s="565">
        <f t="shared" si="21"/>
        <v>0</v>
      </c>
      <c r="X81" s="555"/>
    </row>
    <row r="82" spans="1:31" s="38" customFormat="1" ht="15" customHeight="1" x14ac:dyDescent="0.25">
      <c r="A82" s="1542" t="s">
        <v>551</v>
      </c>
      <c r="B82" s="1590"/>
      <c r="C82" s="1508" t="s">
        <v>553</v>
      </c>
      <c r="D82" s="1508"/>
      <c r="E82" s="1582"/>
      <c r="F82" s="1582"/>
      <c r="G82" s="1582"/>
      <c r="H82" s="1590"/>
      <c r="I82" s="969">
        <v>0</v>
      </c>
      <c r="J82" s="969">
        <v>0</v>
      </c>
      <c r="K82" s="1031" t="s">
        <v>864</v>
      </c>
      <c r="L82" s="559">
        <f t="shared" si="19"/>
        <v>0</v>
      </c>
      <c r="M82" s="560" t="s">
        <v>485</v>
      </c>
      <c r="N82" s="611"/>
      <c r="O82" s="579"/>
      <c r="P82" s="579"/>
      <c r="Q82" s="579"/>
      <c r="R82" s="579"/>
      <c r="S82" s="579"/>
      <c r="T82" s="579"/>
      <c r="U82" s="1065"/>
      <c r="V82" s="564">
        <f t="shared" si="20"/>
        <v>0</v>
      </c>
      <c r="W82" s="565">
        <f t="shared" si="21"/>
        <v>0</v>
      </c>
      <c r="X82" s="555"/>
      <c r="Y82"/>
      <c r="Z82"/>
      <c r="AA82"/>
      <c r="AB82"/>
    </row>
    <row r="83" spans="1:31" s="38" customFormat="1" ht="15" customHeight="1" x14ac:dyDescent="0.25">
      <c r="A83" s="1542" t="s">
        <v>551</v>
      </c>
      <c r="B83" s="1590"/>
      <c r="C83" s="1508" t="s">
        <v>553</v>
      </c>
      <c r="D83" s="1508"/>
      <c r="E83" s="1582"/>
      <c r="F83" s="1582"/>
      <c r="G83" s="1582"/>
      <c r="H83" s="1590"/>
      <c r="I83" s="969">
        <v>0</v>
      </c>
      <c r="J83" s="969">
        <v>0</v>
      </c>
      <c r="K83" s="1031" t="s">
        <v>864</v>
      </c>
      <c r="L83" s="559">
        <f t="shared" si="19"/>
        <v>0</v>
      </c>
      <c r="M83" s="560" t="s">
        <v>485</v>
      </c>
      <c r="N83" s="611"/>
      <c r="O83" s="579"/>
      <c r="P83" s="579"/>
      <c r="Q83" s="579"/>
      <c r="R83" s="579"/>
      <c r="S83" s="579"/>
      <c r="T83" s="579"/>
      <c r="U83" s="1065"/>
      <c r="V83" s="564">
        <f t="shared" si="20"/>
        <v>0</v>
      </c>
      <c r="W83" s="565">
        <f t="shared" si="21"/>
        <v>0</v>
      </c>
      <c r="X83" s="555"/>
      <c r="Y83"/>
      <c r="Z83"/>
      <c r="AA83"/>
      <c r="AB83"/>
    </row>
    <row r="84" spans="1:31" s="38" customFormat="1" ht="15" customHeight="1" x14ac:dyDescent="0.25">
      <c r="A84" s="1542" t="s">
        <v>551</v>
      </c>
      <c r="B84" s="1590"/>
      <c r="C84" s="1508" t="s">
        <v>553</v>
      </c>
      <c r="D84" s="1508"/>
      <c r="E84" s="1582"/>
      <c r="F84" s="1582"/>
      <c r="G84" s="1582"/>
      <c r="H84" s="1590"/>
      <c r="I84" s="969">
        <v>0</v>
      </c>
      <c r="J84" s="969">
        <v>0</v>
      </c>
      <c r="K84" s="1031" t="s">
        <v>864</v>
      </c>
      <c r="L84" s="559">
        <f t="shared" si="19"/>
        <v>0</v>
      </c>
      <c r="M84" s="560" t="s">
        <v>485</v>
      </c>
      <c r="N84" s="611"/>
      <c r="O84" s="579"/>
      <c r="P84" s="579"/>
      <c r="Q84" s="579"/>
      <c r="R84" s="579"/>
      <c r="S84" s="579"/>
      <c r="T84" s="579"/>
      <c r="U84" s="1065"/>
      <c r="V84" s="564">
        <f t="shared" si="20"/>
        <v>0</v>
      </c>
      <c r="W84" s="565">
        <f t="shared" si="21"/>
        <v>0</v>
      </c>
      <c r="X84" s="555"/>
      <c r="Y84"/>
      <c r="Z84"/>
      <c r="AA84"/>
      <c r="AB84"/>
    </row>
    <row r="85" spans="1:31" s="38" customFormat="1" ht="15" customHeight="1" x14ac:dyDescent="0.25">
      <c r="A85" s="1542" t="s">
        <v>551</v>
      </c>
      <c r="B85" s="1590"/>
      <c r="C85" s="1508" t="s">
        <v>553</v>
      </c>
      <c r="D85" s="1508"/>
      <c r="E85" s="1582"/>
      <c r="F85" s="1582"/>
      <c r="G85" s="1582"/>
      <c r="H85" s="1590"/>
      <c r="I85" s="969">
        <v>0</v>
      </c>
      <c r="J85" s="969">
        <v>0</v>
      </c>
      <c r="K85" s="1031" t="s">
        <v>864</v>
      </c>
      <c r="L85" s="559">
        <f t="shared" si="19"/>
        <v>0</v>
      </c>
      <c r="M85" s="560" t="s">
        <v>485</v>
      </c>
      <c r="N85" s="611"/>
      <c r="O85" s="579"/>
      <c r="P85" s="579"/>
      <c r="Q85" s="579"/>
      <c r="R85" s="579"/>
      <c r="S85" s="579"/>
      <c r="T85" s="579"/>
      <c r="U85" s="1065"/>
      <c r="V85" s="564">
        <f t="shared" si="20"/>
        <v>0</v>
      </c>
      <c r="W85" s="565">
        <f t="shared" si="21"/>
        <v>0</v>
      </c>
      <c r="X85" s="555"/>
      <c r="Y85"/>
      <c r="Z85"/>
      <c r="AA85"/>
      <c r="AB85"/>
    </row>
    <row r="86" spans="1:31" s="38" customFormat="1" ht="15.75" customHeight="1" thickBot="1" x14ac:dyDescent="0.3">
      <c r="A86" s="1558" t="s">
        <v>551</v>
      </c>
      <c r="B86" s="1597"/>
      <c r="C86" s="1598" t="s">
        <v>553</v>
      </c>
      <c r="D86" s="1598"/>
      <c r="E86" s="1584"/>
      <c r="F86" s="1584"/>
      <c r="G86" s="1584"/>
      <c r="H86" s="1597"/>
      <c r="I86" s="970">
        <v>0</v>
      </c>
      <c r="J86" s="970">
        <v>0</v>
      </c>
      <c r="K86" s="1031" t="s">
        <v>864</v>
      </c>
      <c r="L86" s="585">
        <f t="shared" si="19"/>
        <v>0</v>
      </c>
      <c r="M86" s="560" t="s">
        <v>485</v>
      </c>
      <c r="N86" s="612"/>
      <c r="O86" s="587"/>
      <c r="P86" s="587"/>
      <c r="Q86" s="587"/>
      <c r="R86" s="587"/>
      <c r="S86" s="587"/>
      <c r="T86" s="587"/>
      <c r="U86" s="1066"/>
      <c r="V86" s="571">
        <f t="shared" si="20"/>
        <v>0</v>
      </c>
      <c r="W86" s="572">
        <f t="shared" si="21"/>
        <v>0</v>
      </c>
      <c r="X86" s="555"/>
      <c r="Y86"/>
      <c r="Z86"/>
      <c r="AA86"/>
      <c r="AB86"/>
    </row>
    <row r="87" spans="1:31" ht="15.75" thickBot="1" x14ac:dyDescent="0.3">
      <c r="A87" s="1536" t="s">
        <v>554</v>
      </c>
      <c r="B87" s="1537"/>
      <c r="C87" s="1537"/>
      <c r="D87" s="1537"/>
      <c r="E87" s="1537"/>
      <c r="F87" s="1537"/>
      <c r="G87" s="1537"/>
      <c r="H87" s="1538"/>
      <c r="I87" s="967">
        <f>SUM(I79:I86)</f>
        <v>0</v>
      </c>
      <c r="J87" s="449">
        <f t="shared" ref="J87:L87" si="22">SUM(J79:J86)</f>
        <v>0</v>
      </c>
      <c r="K87" s="449"/>
      <c r="L87" s="449">
        <f t="shared" si="22"/>
        <v>0</v>
      </c>
      <c r="M87" s="567" t="s">
        <v>485</v>
      </c>
      <c r="N87" s="1086">
        <f t="shared" ref="N87:U87" si="23">SUM(N79:N86)</f>
        <v>0</v>
      </c>
      <c r="O87" s="1087">
        <f t="shared" si="23"/>
        <v>0</v>
      </c>
      <c r="P87" s="1087">
        <f t="shared" si="23"/>
        <v>0</v>
      </c>
      <c r="Q87" s="1087">
        <f t="shared" si="23"/>
        <v>0</v>
      </c>
      <c r="R87" s="1087">
        <f t="shared" si="23"/>
        <v>0</v>
      </c>
      <c r="S87" s="1087">
        <f t="shared" si="23"/>
        <v>0</v>
      </c>
      <c r="T87" s="1087">
        <f t="shared" si="23"/>
        <v>0</v>
      </c>
      <c r="U87" s="1089">
        <f t="shared" si="23"/>
        <v>0</v>
      </c>
      <c r="V87" s="1086">
        <f>SUM(V79:V86)</f>
        <v>0</v>
      </c>
      <c r="W87" s="1088">
        <f>SUM(W79:W86)</f>
        <v>0</v>
      </c>
    </row>
    <row r="88" spans="1:31" x14ac:dyDescent="0.25">
      <c r="A88" s="1539" t="s">
        <v>555</v>
      </c>
      <c r="B88" s="1540"/>
      <c r="C88" s="1540"/>
      <c r="D88" s="1540"/>
      <c r="E88" s="1540"/>
      <c r="F88" s="1540"/>
      <c r="G88" s="1540"/>
      <c r="H88" s="1540"/>
      <c r="I88" s="1540"/>
      <c r="J88" s="1541"/>
      <c r="K88" s="1401"/>
      <c r="L88" s="1401"/>
      <c r="Y88" s="97"/>
      <c r="Z88" s="97"/>
      <c r="AB88" s="390"/>
      <c r="AC88" s="390"/>
      <c r="AD88" s="390"/>
      <c r="AE88" s="390"/>
    </row>
    <row r="89" spans="1:31" ht="16.5" customHeight="1" thickBot="1" x14ac:dyDescent="0.3">
      <c r="A89" s="1527" t="s">
        <v>503</v>
      </c>
      <c r="B89" s="1528"/>
      <c r="C89" s="1528"/>
      <c r="D89" s="1528"/>
      <c r="E89" s="1528"/>
      <c r="F89" s="1528"/>
      <c r="G89" s="1528"/>
      <c r="H89" s="1528"/>
      <c r="I89" s="1528"/>
      <c r="J89" s="1529"/>
      <c r="K89" s="452"/>
      <c r="L89" s="452"/>
      <c r="Y89" s="97"/>
      <c r="Z89" s="97"/>
      <c r="AB89" s="390"/>
      <c r="AC89" s="390"/>
      <c r="AD89" s="390"/>
      <c r="AE89" s="390"/>
    </row>
    <row r="90" spans="1:31" ht="15.75" thickBot="1" x14ac:dyDescent="0.3">
      <c r="A90" s="1375"/>
      <c r="B90" s="1376"/>
      <c r="C90" s="1376"/>
      <c r="D90" s="1376"/>
      <c r="E90" s="1376"/>
      <c r="F90" s="1376"/>
      <c r="G90" s="1376"/>
      <c r="H90" s="1376"/>
      <c r="I90" s="476"/>
      <c r="J90" s="476"/>
      <c r="K90" s="476"/>
      <c r="L90" s="478"/>
      <c r="Y90" s="97"/>
      <c r="Z90" s="97"/>
      <c r="AB90" s="390"/>
      <c r="AC90" s="390"/>
      <c r="AD90" s="390"/>
      <c r="AE90" s="390"/>
    </row>
    <row r="91" spans="1:31" ht="41.1" customHeight="1" thickBot="1" x14ac:dyDescent="0.3">
      <c r="A91" s="1585" t="s">
        <v>876</v>
      </c>
      <c r="B91" s="1586"/>
      <c r="C91" s="1586"/>
      <c r="D91" s="1586"/>
      <c r="E91" s="1586"/>
      <c r="F91" s="1586"/>
      <c r="G91" s="1586"/>
      <c r="H91" s="1586"/>
      <c r="I91" s="1586"/>
      <c r="J91" s="1586"/>
      <c r="K91" s="1379"/>
      <c r="L91" s="947"/>
      <c r="M91" s="1048"/>
      <c r="N91" s="1747" t="s">
        <v>855</v>
      </c>
      <c r="O91" s="1748"/>
      <c r="P91" s="1748"/>
      <c r="Q91" s="1748"/>
      <c r="R91" s="1748"/>
      <c r="S91" s="1748"/>
      <c r="T91" s="1748"/>
      <c r="U91" s="1748"/>
      <c r="V91" s="1748"/>
      <c r="W91" s="1749"/>
      <c r="Y91" s="97"/>
      <c r="Z91" s="97"/>
      <c r="AB91" s="390"/>
      <c r="AC91" s="390"/>
      <c r="AD91" s="390"/>
      <c r="AE91" s="390"/>
    </row>
    <row r="92" spans="1:31" ht="72.95" customHeight="1" thickBot="1" x14ac:dyDescent="0.3">
      <c r="A92" s="483" t="s">
        <v>557</v>
      </c>
      <c r="B92" s="1603" t="s">
        <v>558</v>
      </c>
      <c r="C92" s="1721"/>
      <c r="D92" s="483" t="s">
        <v>559</v>
      </c>
      <c r="E92" s="1605" t="s">
        <v>560</v>
      </c>
      <c r="F92" s="1606"/>
      <c r="G92" s="545" t="str">
        <f>'Tab 3-Schedule-Outcomes'!K32</f>
        <v>Other Funding Provided for Activity - Source
(If Applicable)</v>
      </c>
      <c r="H92" s="483" t="s">
        <v>561</v>
      </c>
      <c r="I92" s="464" t="s">
        <v>468</v>
      </c>
      <c r="J92" s="464" t="s">
        <v>853</v>
      </c>
      <c r="K92" s="464" t="s">
        <v>877</v>
      </c>
      <c r="L92" s="441" t="s">
        <v>469</v>
      </c>
      <c r="M92" s="464" t="s">
        <v>470</v>
      </c>
      <c r="N92" s="1078" t="s">
        <v>858</v>
      </c>
      <c r="O92" s="1079" t="s">
        <v>472</v>
      </c>
      <c r="P92" s="1079" t="s">
        <v>859</v>
      </c>
      <c r="Q92" s="1079" t="s">
        <v>472</v>
      </c>
      <c r="R92" s="1079" t="s">
        <v>860</v>
      </c>
      <c r="S92" s="1079" t="s">
        <v>474</v>
      </c>
      <c r="T92" s="1079" t="s">
        <v>861</v>
      </c>
      <c r="U92" s="1079" t="s">
        <v>476</v>
      </c>
      <c r="V92" s="1080" t="s">
        <v>862</v>
      </c>
      <c r="W92" s="1081" t="s">
        <v>863</v>
      </c>
      <c r="X92" s="465"/>
      <c r="Y92" s="390"/>
      <c r="Z92" s="390"/>
      <c r="AA92" s="390"/>
      <c r="AB92" s="390"/>
    </row>
    <row r="93" spans="1:31" s="390" customFormat="1" ht="25.5" x14ac:dyDescent="0.2">
      <c r="A93" s="1417" t="str">
        <f>'Tab 3-Schedule-Outcomes'!G34</f>
        <v>[Select Activity Category]</v>
      </c>
      <c r="B93" s="1593" t="str">
        <f>'Tab 3-Schedule-Outcomes'!I34</f>
        <v>[Select BMP Warehouse Name]</v>
      </c>
      <c r="C93" s="1717"/>
      <c r="D93" s="961" t="str">
        <f>'Tab 3-Schedule-Outcomes'!D34</f>
        <v>[Enter Location]</v>
      </c>
      <c r="E93" s="1719" t="str">
        <f>'Tab 3-Schedule-Outcomes'!F34</f>
        <v>[Yes or No]</v>
      </c>
      <c r="F93" s="1720"/>
      <c r="G93" s="958" t="str">
        <f>'Tab 3-Schedule-Outcomes'!K34</f>
        <v>[Enter Source]</v>
      </c>
      <c r="H93" s="956">
        <v>0</v>
      </c>
      <c r="I93" s="953">
        <v>0</v>
      </c>
      <c r="J93" s="953">
        <v>0</v>
      </c>
      <c r="K93" s="1031" t="s">
        <v>878</v>
      </c>
      <c r="L93" s="548">
        <f t="shared" ref="L93:L112" si="24">J93+I93</f>
        <v>0</v>
      </c>
      <c r="M93" s="549" t="s">
        <v>485</v>
      </c>
      <c r="N93" s="610"/>
      <c r="O93" s="574"/>
      <c r="P93" s="574"/>
      <c r="Q93" s="574"/>
      <c r="R93" s="574"/>
      <c r="S93" s="574"/>
      <c r="T93" s="574"/>
      <c r="U93" s="1064"/>
      <c r="V93" s="553">
        <f>N93+P93+R93+T93</f>
        <v>0</v>
      </c>
      <c r="W93" s="554">
        <f>O93+Q93+S93+U93</f>
        <v>0</v>
      </c>
      <c r="X93" s="555"/>
    </row>
    <row r="94" spans="1:31" s="390" customFormat="1" ht="25.5" x14ac:dyDescent="0.2">
      <c r="A94" s="1406" t="str">
        <f>'Tab 3-Schedule-Outcomes'!G35</f>
        <v>[Select Activity Category]</v>
      </c>
      <c r="B94" s="1599" t="str">
        <f>'Tab 3-Schedule-Outcomes'!I35</f>
        <v>[Select BMP Warehouse Name]</v>
      </c>
      <c r="C94" s="1715"/>
      <c r="D94" s="959" t="str">
        <f>'Tab 3-Schedule-Outcomes'!D35</f>
        <v>[Enter Location]</v>
      </c>
      <c r="E94" s="1713" t="str">
        <f>'Tab 3-Schedule-Outcomes'!F35</f>
        <v>[Yes or No]</v>
      </c>
      <c r="F94" s="1714"/>
      <c r="G94" s="959" t="str">
        <f>'Tab 3-Schedule-Outcomes'!K35</f>
        <v>[Enter Source]</v>
      </c>
      <c r="H94" s="954">
        <v>0</v>
      </c>
      <c r="I94" s="954">
        <v>0</v>
      </c>
      <c r="J94" s="954">
        <v>0</v>
      </c>
      <c r="K94" s="1031" t="s">
        <v>878</v>
      </c>
      <c r="L94" s="559">
        <f t="shared" si="24"/>
        <v>0</v>
      </c>
      <c r="M94" s="560" t="s">
        <v>485</v>
      </c>
      <c r="N94" s="611"/>
      <c r="O94" s="579"/>
      <c r="P94" s="579"/>
      <c r="Q94" s="579"/>
      <c r="R94" s="579"/>
      <c r="S94" s="579"/>
      <c r="T94" s="579"/>
      <c r="U94" s="1065"/>
      <c r="V94" s="564">
        <f t="shared" ref="V94:V112" si="25">N94+P94+R94+T94</f>
        <v>0</v>
      </c>
      <c r="W94" s="565">
        <f t="shared" ref="W94:W112" si="26">O94+Q94+S94+U94</f>
        <v>0</v>
      </c>
      <c r="X94" s="555"/>
    </row>
    <row r="95" spans="1:31" s="390" customFormat="1" ht="25.5" x14ac:dyDescent="0.2">
      <c r="A95" s="1406" t="str">
        <f>'Tab 3-Schedule-Outcomes'!G36</f>
        <v>[Select Activity Category]</v>
      </c>
      <c r="B95" s="1599" t="str">
        <f>'Tab 3-Schedule-Outcomes'!I36</f>
        <v>[Select BMP Warehouse Name]</v>
      </c>
      <c r="C95" s="1715"/>
      <c r="D95" s="959" t="str">
        <f>'Tab 3-Schedule-Outcomes'!D36</f>
        <v>[Enter Location]</v>
      </c>
      <c r="E95" s="1713" t="str">
        <f>'Tab 3-Schedule-Outcomes'!F36</f>
        <v>[Yes or No]</v>
      </c>
      <c r="F95" s="1714"/>
      <c r="G95" s="959" t="str">
        <f>'Tab 3-Schedule-Outcomes'!K36</f>
        <v>[Enter Source]</v>
      </c>
      <c r="H95" s="954">
        <v>0</v>
      </c>
      <c r="I95" s="954">
        <v>0</v>
      </c>
      <c r="J95" s="954">
        <v>0</v>
      </c>
      <c r="K95" s="1031" t="s">
        <v>878</v>
      </c>
      <c r="L95" s="559">
        <f t="shared" si="24"/>
        <v>0</v>
      </c>
      <c r="M95" s="560" t="s">
        <v>485</v>
      </c>
      <c r="N95" s="611"/>
      <c r="O95" s="579"/>
      <c r="P95" s="579"/>
      <c r="Q95" s="579"/>
      <c r="R95" s="579"/>
      <c r="S95" s="579"/>
      <c r="T95" s="579"/>
      <c r="U95" s="1065"/>
      <c r="V95" s="564">
        <f t="shared" si="25"/>
        <v>0</v>
      </c>
      <c r="W95" s="565">
        <f t="shared" si="26"/>
        <v>0</v>
      </c>
      <c r="X95" s="555"/>
    </row>
    <row r="96" spans="1:31" s="390" customFormat="1" ht="25.5" x14ac:dyDescent="0.2">
      <c r="A96" s="1406" t="str">
        <f>'Tab 3-Schedule-Outcomes'!G37</f>
        <v>[Select Activity Category]</v>
      </c>
      <c r="B96" s="1599" t="str">
        <f>'Tab 3-Schedule-Outcomes'!I37</f>
        <v>[Select BMP Warehouse Name]</v>
      </c>
      <c r="C96" s="1715"/>
      <c r="D96" s="959" t="str">
        <f>'Tab 3-Schedule-Outcomes'!D37</f>
        <v>[Enter Location]</v>
      </c>
      <c r="E96" s="1713" t="str">
        <f>'Tab 3-Schedule-Outcomes'!F37</f>
        <v>[Yes or No]</v>
      </c>
      <c r="F96" s="1714"/>
      <c r="G96" s="959" t="str">
        <f>'Tab 3-Schedule-Outcomes'!K37</f>
        <v>[Enter Source]</v>
      </c>
      <c r="H96" s="954">
        <v>0</v>
      </c>
      <c r="I96" s="954">
        <v>0</v>
      </c>
      <c r="J96" s="954">
        <v>0</v>
      </c>
      <c r="K96" s="1031" t="s">
        <v>878</v>
      </c>
      <c r="L96" s="559">
        <f t="shared" si="24"/>
        <v>0</v>
      </c>
      <c r="M96" s="560" t="s">
        <v>485</v>
      </c>
      <c r="N96" s="611"/>
      <c r="O96" s="579"/>
      <c r="P96" s="579"/>
      <c r="Q96" s="579"/>
      <c r="R96" s="579"/>
      <c r="S96" s="579"/>
      <c r="T96" s="579"/>
      <c r="U96" s="1065"/>
      <c r="V96" s="564">
        <f t="shared" si="25"/>
        <v>0</v>
      </c>
      <c r="W96" s="565">
        <f t="shared" si="26"/>
        <v>0</v>
      </c>
      <c r="X96" s="555"/>
    </row>
    <row r="97" spans="1:28" s="390" customFormat="1" ht="25.5" x14ac:dyDescent="0.2">
      <c r="A97" s="669" t="str">
        <f>'Tab 3-Schedule-Outcomes'!G38</f>
        <v>[Select Activity Category]</v>
      </c>
      <c r="B97" s="1599" t="str">
        <f>'Tab 3-Schedule-Outcomes'!I38</f>
        <v>[Select BMP Warehouse Name]</v>
      </c>
      <c r="C97" s="1715"/>
      <c r="D97" s="959" t="str">
        <f>'Tab 3-Schedule-Outcomes'!D38</f>
        <v>[Enter Location]</v>
      </c>
      <c r="E97" s="1713" t="str">
        <f>'Tab 3-Schedule-Outcomes'!F38</f>
        <v>[Yes or No]</v>
      </c>
      <c r="F97" s="1714"/>
      <c r="G97" s="959" t="str">
        <f>'Tab 3-Schedule-Outcomes'!K38</f>
        <v>[Enter Source]</v>
      </c>
      <c r="H97" s="954">
        <v>0</v>
      </c>
      <c r="I97" s="954">
        <v>0</v>
      </c>
      <c r="J97" s="954">
        <v>0</v>
      </c>
      <c r="K97" s="1031" t="s">
        <v>878</v>
      </c>
      <c r="L97" s="559">
        <f t="shared" si="24"/>
        <v>0</v>
      </c>
      <c r="M97" s="560" t="s">
        <v>485</v>
      </c>
      <c r="N97" s="611"/>
      <c r="O97" s="579"/>
      <c r="P97" s="579"/>
      <c r="Q97" s="579"/>
      <c r="R97" s="579"/>
      <c r="S97" s="579"/>
      <c r="T97" s="579"/>
      <c r="U97" s="1065"/>
      <c r="V97" s="564">
        <f t="shared" si="25"/>
        <v>0</v>
      </c>
      <c r="W97" s="565">
        <f t="shared" si="26"/>
        <v>0</v>
      </c>
      <c r="X97" s="555"/>
    </row>
    <row r="98" spans="1:28" s="390" customFormat="1" ht="25.5" x14ac:dyDescent="0.2">
      <c r="A98" s="669" t="str">
        <f>'Tab 3-Schedule-Outcomes'!C39</f>
        <v>[Enter Activity Name]</v>
      </c>
      <c r="B98" s="1599" t="str">
        <f>'Tab 3-Schedule-Outcomes'!G39</f>
        <v>[Select Activity Category]</v>
      </c>
      <c r="C98" s="1715"/>
      <c r="D98" s="959" t="str">
        <f>'Tab 3-Schedule-Outcomes'!I39</f>
        <v>[Select BMP Warehouse Name]</v>
      </c>
      <c r="E98" s="1713" t="str">
        <f>'Tab 3-Schedule-Outcomes'!D39</f>
        <v>[Enter Location]</v>
      </c>
      <c r="F98" s="1714"/>
      <c r="G98" s="959" t="e">
        <f>'Tab 3-Schedule-Outcomes'!#REF!</f>
        <v>#REF!</v>
      </c>
      <c r="H98" s="954">
        <v>0</v>
      </c>
      <c r="I98" s="954">
        <v>0</v>
      </c>
      <c r="J98" s="954">
        <v>0</v>
      </c>
      <c r="K98" s="1031" t="s">
        <v>878</v>
      </c>
      <c r="L98" s="559">
        <f t="shared" si="24"/>
        <v>0</v>
      </c>
      <c r="M98" s="560" t="s">
        <v>485</v>
      </c>
      <c r="N98" s="611"/>
      <c r="O98" s="579"/>
      <c r="P98" s="579"/>
      <c r="Q98" s="579"/>
      <c r="R98" s="579"/>
      <c r="S98" s="579"/>
      <c r="T98" s="579"/>
      <c r="U98" s="1065"/>
      <c r="V98" s="564">
        <f t="shared" si="25"/>
        <v>0</v>
      </c>
      <c r="W98" s="565">
        <f t="shared" si="26"/>
        <v>0</v>
      </c>
      <c r="X98" s="555"/>
    </row>
    <row r="99" spans="1:28" s="390" customFormat="1" ht="25.5" x14ac:dyDescent="0.2">
      <c r="A99" s="670" t="str">
        <f>'Tab 3-Schedule-Outcomes'!C40</f>
        <v>[Enter Activity Name]</v>
      </c>
      <c r="B99" s="1599" t="str">
        <f>'Tab 3-Schedule-Outcomes'!G40</f>
        <v>[Select Activity Category]</v>
      </c>
      <c r="C99" s="1715"/>
      <c r="D99" s="962" t="str">
        <f>'Tab 3-Schedule-Outcomes'!I40</f>
        <v>[Select BMP Warehouse Name]</v>
      </c>
      <c r="E99" s="1713" t="str">
        <f>'Tab 3-Schedule-Outcomes'!D40</f>
        <v>[Enter Location]</v>
      </c>
      <c r="F99" s="1714"/>
      <c r="G99" s="959" t="e">
        <f>'Tab 3-Schedule-Outcomes'!#REF!</f>
        <v>#REF!</v>
      </c>
      <c r="H99" s="954">
        <v>0</v>
      </c>
      <c r="I99" s="954">
        <v>0</v>
      </c>
      <c r="J99" s="954">
        <v>0</v>
      </c>
      <c r="K99" s="1031" t="s">
        <v>878</v>
      </c>
      <c r="L99" s="559">
        <f t="shared" si="24"/>
        <v>0</v>
      </c>
      <c r="M99" s="560" t="s">
        <v>485</v>
      </c>
      <c r="N99" s="611"/>
      <c r="O99" s="579"/>
      <c r="P99" s="579"/>
      <c r="Q99" s="579"/>
      <c r="R99" s="579"/>
      <c r="S99" s="579"/>
      <c r="T99" s="579"/>
      <c r="U99" s="1065"/>
      <c r="V99" s="564">
        <f t="shared" si="25"/>
        <v>0</v>
      </c>
      <c r="W99" s="565">
        <f t="shared" si="26"/>
        <v>0</v>
      </c>
      <c r="X99" s="555"/>
    </row>
    <row r="100" spans="1:28" s="390" customFormat="1" ht="25.5" x14ac:dyDescent="0.2">
      <c r="A100" s="670" t="str">
        <f>'Tab 3-Schedule-Outcomes'!C41</f>
        <v>[Enter Activity Name]</v>
      </c>
      <c r="B100" s="1599" t="str">
        <f>'Tab 3-Schedule-Outcomes'!G41</f>
        <v>[Select Activity Category]</v>
      </c>
      <c r="C100" s="1715"/>
      <c r="D100" s="962" t="str">
        <f>'Tab 3-Schedule-Outcomes'!I41</f>
        <v>[Select BMP Warehouse Name]</v>
      </c>
      <c r="E100" s="1713" t="str">
        <f>'Tab 3-Schedule-Outcomes'!D41</f>
        <v>[Enter Location]</v>
      </c>
      <c r="F100" s="1714"/>
      <c r="G100" s="959" t="e">
        <f>'Tab 3-Schedule-Outcomes'!#REF!</f>
        <v>#REF!</v>
      </c>
      <c r="H100" s="954">
        <v>0</v>
      </c>
      <c r="I100" s="954">
        <v>0</v>
      </c>
      <c r="J100" s="954">
        <v>0</v>
      </c>
      <c r="K100" s="1031" t="s">
        <v>878</v>
      </c>
      <c r="L100" s="559">
        <f t="shared" si="24"/>
        <v>0</v>
      </c>
      <c r="M100" s="560" t="s">
        <v>485</v>
      </c>
      <c r="N100" s="611"/>
      <c r="O100" s="579"/>
      <c r="P100" s="579"/>
      <c r="Q100" s="579"/>
      <c r="R100" s="579"/>
      <c r="S100" s="579"/>
      <c r="T100" s="579"/>
      <c r="U100" s="1065"/>
      <c r="V100" s="564">
        <f t="shared" si="25"/>
        <v>0</v>
      </c>
      <c r="W100" s="565">
        <f t="shared" si="26"/>
        <v>0</v>
      </c>
      <c r="X100" s="555"/>
    </row>
    <row r="101" spans="1:28" s="390" customFormat="1" ht="25.5" x14ac:dyDescent="0.2">
      <c r="A101" s="669" t="str">
        <f>'Tab 3-Schedule-Outcomes'!C42</f>
        <v>[Enter Activity Name]</v>
      </c>
      <c r="B101" s="1599" t="str">
        <f>'Tab 3-Schedule-Outcomes'!G42</f>
        <v>[Select Activity Category]</v>
      </c>
      <c r="C101" s="1715"/>
      <c r="D101" s="959" t="str">
        <f>'Tab 3-Schedule-Outcomes'!I42</f>
        <v>[Select BMP Warehouse Name]</v>
      </c>
      <c r="E101" s="1713" t="str">
        <f>'Tab 3-Schedule-Outcomes'!D42</f>
        <v>[Enter Location]</v>
      </c>
      <c r="F101" s="1714"/>
      <c r="G101" s="959" t="e">
        <f>'Tab 3-Schedule-Outcomes'!#REF!</f>
        <v>#REF!</v>
      </c>
      <c r="H101" s="954">
        <v>0</v>
      </c>
      <c r="I101" s="954">
        <v>0</v>
      </c>
      <c r="J101" s="954">
        <v>0</v>
      </c>
      <c r="K101" s="1031" t="s">
        <v>878</v>
      </c>
      <c r="L101" s="559">
        <f t="shared" si="24"/>
        <v>0</v>
      </c>
      <c r="M101" s="560" t="s">
        <v>485</v>
      </c>
      <c r="N101" s="611"/>
      <c r="O101" s="579"/>
      <c r="P101" s="579"/>
      <c r="Q101" s="579"/>
      <c r="R101" s="579"/>
      <c r="S101" s="579"/>
      <c r="T101" s="579"/>
      <c r="U101" s="1065"/>
      <c r="V101" s="564">
        <f t="shared" si="25"/>
        <v>0</v>
      </c>
      <c r="W101" s="565">
        <f t="shared" si="26"/>
        <v>0</v>
      </c>
      <c r="X101" s="555"/>
    </row>
    <row r="102" spans="1:28" s="390" customFormat="1" ht="25.5" x14ac:dyDescent="0.2">
      <c r="A102" s="620" t="str">
        <f>'Tab 3-Schedule-Outcomes'!C43</f>
        <v>[Enter Activity Name]</v>
      </c>
      <c r="B102" s="1599" t="str">
        <f>'Tab 3-Schedule-Outcomes'!G43</f>
        <v>[Select Activity Category]</v>
      </c>
      <c r="C102" s="1715"/>
      <c r="D102" s="962" t="str">
        <f>'Tab 3-Schedule-Outcomes'!I43</f>
        <v>[Select BMP Warehouse Name]</v>
      </c>
      <c r="E102" s="1713" t="str">
        <f>'Tab 3-Schedule-Outcomes'!D43</f>
        <v>[Enter Location]</v>
      </c>
      <c r="F102" s="1714"/>
      <c r="G102" s="959" t="e">
        <f>'Tab 3-Schedule-Outcomes'!#REF!</f>
        <v>#REF!</v>
      </c>
      <c r="H102" s="954">
        <v>0</v>
      </c>
      <c r="I102" s="954">
        <v>0</v>
      </c>
      <c r="J102" s="954">
        <v>0</v>
      </c>
      <c r="K102" s="1031" t="s">
        <v>878</v>
      </c>
      <c r="L102" s="559">
        <f t="shared" si="24"/>
        <v>0</v>
      </c>
      <c r="M102" s="560" t="s">
        <v>485</v>
      </c>
      <c r="N102" s="611"/>
      <c r="O102" s="579"/>
      <c r="P102" s="579"/>
      <c r="Q102" s="579"/>
      <c r="R102" s="579"/>
      <c r="S102" s="579"/>
      <c r="T102" s="579"/>
      <c r="U102" s="1065"/>
      <c r="V102" s="564">
        <f t="shared" si="25"/>
        <v>0</v>
      </c>
      <c r="W102" s="565">
        <f t="shared" si="26"/>
        <v>0</v>
      </c>
      <c r="X102" s="555"/>
    </row>
    <row r="103" spans="1:28" s="390" customFormat="1" ht="25.5" x14ac:dyDescent="0.2">
      <c r="A103" s="620" t="str">
        <f>'Tab 3-Schedule-Outcomes'!C44</f>
        <v>[Enter Activity Name]</v>
      </c>
      <c r="B103" s="1599" t="str">
        <f>'Tab 3-Schedule-Outcomes'!G44</f>
        <v>[Select Activity Category]</v>
      </c>
      <c r="C103" s="1715"/>
      <c r="D103" s="962" t="str">
        <f>'Tab 3-Schedule-Outcomes'!I44</f>
        <v>[Select BMP Warehouse Name]</v>
      </c>
      <c r="E103" s="1713" t="str">
        <f>'Tab 3-Schedule-Outcomes'!D44</f>
        <v>[Enter Location]</v>
      </c>
      <c r="F103" s="1714"/>
      <c r="G103" s="959" t="e">
        <f>'Tab 3-Schedule-Outcomes'!#REF!</f>
        <v>#REF!</v>
      </c>
      <c r="H103" s="954">
        <v>0</v>
      </c>
      <c r="I103" s="954">
        <v>0</v>
      </c>
      <c r="J103" s="954">
        <v>0</v>
      </c>
      <c r="K103" s="1031" t="s">
        <v>878</v>
      </c>
      <c r="L103" s="559">
        <f t="shared" si="24"/>
        <v>0</v>
      </c>
      <c r="M103" s="560" t="s">
        <v>485</v>
      </c>
      <c r="N103" s="611"/>
      <c r="O103" s="579"/>
      <c r="P103" s="579"/>
      <c r="Q103" s="579"/>
      <c r="R103" s="579"/>
      <c r="S103" s="579"/>
      <c r="T103" s="579"/>
      <c r="U103" s="1065"/>
      <c r="V103" s="564">
        <f t="shared" si="25"/>
        <v>0</v>
      </c>
      <c r="W103" s="565">
        <f t="shared" si="26"/>
        <v>0</v>
      </c>
      <c r="X103" s="555"/>
    </row>
    <row r="104" spans="1:28" s="390" customFormat="1" ht="25.5" x14ac:dyDescent="0.2">
      <c r="A104" s="1406" t="str">
        <f>'Tab 3-Schedule-Outcomes'!C45</f>
        <v>[Enter Activity Name]</v>
      </c>
      <c r="B104" s="1599" t="str">
        <f>'Tab 3-Schedule-Outcomes'!G45</f>
        <v>[Select Activity Category]</v>
      </c>
      <c r="C104" s="1715"/>
      <c r="D104" s="959" t="str">
        <f>'Tab 3-Schedule-Outcomes'!I45</f>
        <v>[Select BMP Warehouse Name]</v>
      </c>
      <c r="E104" s="1713" t="str">
        <f>'Tab 3-Schedule-Outcomes'!D45</f>
        <v>[Enter Location]</v>
      </c>
      <c r="F104" s="1714"/>
      <c r="G104" s="959" t="e">
        <f>'Tab 3-Schedule-Outcomes'!#REF!</f>
        <v>#REF!</v>
      </c>
      <c r="H104" s="954">
        <v>0</v>
      </c>
      <c r="I104" s="954">
        <v>0</v>
      </c>
      <c r="J104" s="954">
        <v>0</v>
      </c>
      <c r="K104" s="1031" t="s">
        <v>878</v>
      </c>
      <c r="L104" s="559">
        <f t="shared" si="24"/>
        <v>0</v>
      </c>
      <c r="M104" s="560" t="s">
        <v>485</v>
      </c>
      <c r="N104" s="611"/>
      <c r="O104" s="579"/>
      <c r="P104" s="579"/>
      <c r="Q104" s="579"/>
      <c r="R104" s="579"/>
      <c r="S104" s="579"/>
      <c r="T104" s="579"/>
      <c r="U104" s="1065"/>
      <c r="V104" s="564">
        <f t="shared" si="25"/>
        <v>0</v>
      </c>
      <c r="W104" s="565">
        <f t="shared" si="26"/>
        <v>0</v>
      </c>
      <c r="X104" s="555"/>
    </row>
    <row r="105" spans="1:28" s="390" customFormat="1" ht="25.5" x14ac:dyDescent="0.2">
      <c r="A105" s="620" t="str">
        <f>'Tab 3-Schedule-Outcomes'!C46</f>
        <v>[Enter Activity Name]</v>
      </c>
      <c r="B105" s="1599" t="str">
        <f>'Tab 3-Schedule-Outcomes'!G46</f>
        <v>[Select Activity Category]</v>
      </c>
      <c r="C105" s="1715"/>
      <c r="D105" s="962" t="str">
        <f>'Tab 3-Schedule-Outcomes'!I46</f>
        <v>[Select BMP Warehouse Name]</v>
      </c>
      <c r="E105" s="1713" t="str">
        <f>'Tab 3-Schedule-Outcomes'!D46</f>
        <v>[Enter Location]</v>
      </c>
      <c r="F105" s="1714"/>
      <c r="G105" s="959" t="e">
        <f>'Tab 3-Schedule-Outcomes'!#REF!</f>
        <v>#REF!</v>
      </c>
      <c r="H105" s="954">
        <v>0</v>
      </c>
      <c r="I105" s="954">
        <v>0</v>
      </c>
      <c r="J105" s="954">
        <v>0</v>
      </c>
      <c r="K105" s="1031" t="s">
        <v>878</v>
      </c>
      <c r="L105" s="559">
        <f t="shared" si="24"/>
        <v>0</v>
      </c>
      <c r="M105" s="560" t="s">
        <v>485</v>
      </c>
      <c r="N105" s="611"/>
      <c r="O105" s="579"/>
      <c r="P105" s="579"/>
      <c r="Q105" s="579"/>
      <c r="R105" s="579"/>
      <c r="S105" s="579"/>
      <c r="T105" s="579"/>
      <c r="U105" s="1065"/>
      <c r="V105" s="564">
        <f t="shared" si="25"/>
        <v>0</v>
      </c>
      <c r="W105" s="565">
        <f t="shared" si="26"/>
        <v>0</v>
      </c>
      <c r="X105" s="555"/>
    </row>
    <row r="106" spans="1:28" s="390" customFormat="1" ht="25.5" x14ac:dyDescent="0.2">
      <c r="A106" s="620" t="str">
        <f>'Tab 3-Schedule-Outcomes'!C47</f>
        <v>[Enter Activity Name]</v>
      </c>
      <c r="B106" s="1599" t="str">
        <f>'Tab 3-Schedule-Outcomes'!G47</f>
        <v>[Select Activity Category]</v>
      </c>
      <c r="C106" s="1715"/>
      <c r="D106" s="962" t="str">
        <f>'Tab 3-Schedule-Outcomes'!I47</f>
        <v>[Select BMP Warehouse Name]</v>
      </c>
      <c r="E106" s="1713" t="str">
        <f>'Tab 3-Schedule-Outcomes'!D47</f>
        <v>[Enter Location]</v>
      </c>
      <c r="F106" s="1714"/>
      <c r="G106" s="959" t="e">
        <f>'Tab 3-Schedule-Outcomes'!#REF!</f>
        <v>#REF!</v>
      </c>
      <c r="H106" s="954">
        <v>0</v>
      </c>
      <c r="I106" s="954">
        <v>0</v>
      </c>
      <c r="J106" s="954">
        <v>0</v>
      </c>
      <c r="K106" s="1031" t="s">
        <v>878</v>
      </c>
      <c r="L106" s="559">
        <f t="shared" si="24"/>
        <v>0</v>
      </c>
      <c r="M106" s="560" t="s">
        <v>485</v>
      </c>
      <c r="N106" s="611"/>
      <c r="O106" s="579"/>
      <c r="P106" s="579"/>
      <c r="Q106" s="579"/>
      <c r="R106" s="579"/>
      <c r="S106" s="579"/>
      <c r="T106" s="579"/>
      <c r="U106" s="1065"/>
      <c r="V106" s="564">
        <f t="shared" si="25"/>
        <v>0</v>
      </c>
      <c r="W106" s="565">
        <f t="shared" si="26"/>
        <v>0</v>
      </c>
      <c r="X106" s="555"/>
    </row>
    <row r="107" spans="1:28" s="390" customFormat="1" ht="25.5" x14ac:dyDescent="0.2">
      <c r="A107" s="1406" t="str">
        <f>'Tab 3-Schedule-Outcomes'!C48</f>
        <v>[Enter Activity Name]</v>
      </c>
      <c r="B107" s="1599" t="str">
        <f>'Tab 3-Schedule-Outcomes'!G48</f>
        <v>[Select Activity Category]</v>
      </c>
      <c r="C107" s="1715"/>
      <c r="D107" s="959" t="str">
        <f>'Tab 3-Schedule-Outcomes'!I48</f>
        <v>[Select BMP Warehouse Name]</v>
      </c>
      <c r="E107" s="1713" t="str">
        <f>'Tab 3-Schedule-Outcomes'!D48</f>
        <v>[Enter Location]</v>
      </c>
      <c r="F107" s="1714"/>
      <c r="G107" s="959" t="e">
        <f>'Tab 3-Schedule-Outcomes'!#REF!</f>
        <v>#REF!</v>
      </c>
      <c r="H107" s="954">
        <v>0</v>
      </c>
      <c r="I107" s="954">
        <v>0</v>
      </c>
      <c r="J107" s="954">
        <v>0</v>
      </c>
      <c r="K107" s="1031" t="s">
        <v>878</v>
      </c>
      <c r="L107" s="559">
        <f t="shared" si="24"/>
        <v>0</v>
      </c>
      <c r="M107" s="560" t="s">
        <v>485</v>
      </c>
      <c r="N107" s="611"/>
      <c r="O107" s="579"/>
      <c r="P107" s="579"/>
      <c r="Q107" s="579"/>
      <c r="R107" s="579"/>
      <c r="S107" s="579"/>
      <c r="T107" s="579"/>
      <c r="U107" s="1065"/>
      <c r="V107" s="564">
        <f t="shared" si="25"/>
        <v>0</v>
      </c>
      <c r="W107" s="565">
        <f t="shared" si="26"/>
        <v>0</v>
      </c>
      <c r="X107" s="555"/>
    </row>
    <row r="108" spans="1:28" s="390" customFormat="1" ht="26.25" x14ac:dyDescent="0.25">
      <c r="A108" s="620" t="str">
        <f>'Tab 3-Schedule-Outcomes'!C49</f>
        <v>[Enter Activity Name]</v>
      </c>
      <c r="B108" s="1599" t="str">
        <f>'Tab 3-Schedule-Outcomes'!G49</f>
        <v>[Select Activity Category]</v>
      </c>
      <c r="C108" s="1715"/>
      <c r="D108" s="962" t="str">
        <f>'Tab 3-Schedule-Outcomes'!I49</f>
        <v>[Select BMP Warehouse Name]</v>
      </c>
      <c r="E108" s="1713" t="str">
        <f>'Tab 3-Schedule-Outcomes'!D49</f>
        <v>[Enter Location]</v>
      </c>
      <c r="F108" s="1714"/>
      <c r="G108" s="959" t="e">
        <f>'Tab 3-Schedule-Outcomes'!#REF!</f>
        <v>#REF!</v>
      </c>
      <c r="H108" s="954">
        <v>0</v>
      </c>
      <c r="I108" s="954">
        <v>0</v>
      </c>
      <c r="J108" s="954">
        <v>0</v>
      </c>
      <c r="K108" s="1031" t="s">
        <v>878</v>
      </c>
      <c r="L108" s="559">
        <f t="shared" si="24"/>
        <v>0</v>
      </c>
      <c r="M108" s="560" t="s">
        <v>485</v>
      </c>
      <c r="N108" s="611"/>
      <c r="O108" s="579"/>
      <c r="P108" s="579"/>
      <c r="Q108" s="579"/>
      <c r="R108" s="579"/>
      <c r="S108" s="579"/>
      <c r="T108" s="579"/>
      <c r="U108" s="1065"/>
      <c r="V108" s="564">
        <f t="shared" si="25"/>
        <v>0</v>
      </c>
      <c r="W108" s="565">
        <f t="shared" si="26"/>
        <v>0</v>
      </c>
      <c r="X108" s="555"/>
      <c r="Y108"/>
      <c r="Z108"/>
      <c r="AA108"/>
      <c r="AB108"/>
    </row>
    <row r="109" spans="1:28" s="390" customFormat="1" ht="26.25" x14ac:dyDescent="0.25">
      <c r="A109" s="620" t="str">
        <f>'Tab 3-Schedule-Outcomes'!C50</f>
        <v>[Enter Activity Name]</v>
      </c>
      <c r="B109" s="1599" t="str">
        <f>'Tab 3-Schedule-Outcomes'!G50</f>
        <v>[Select Activity Category]</v>
      </c>
      <c r="C109" s="1715"/>
      <c r="D109" s="962" t="str">
        <f>'Tab 3-Schedule-Outcomes'!I50</f>
        <v>[Select BMP Warehouse Name]</v>
      </c>
      <c r="E109" s="1713" t="str">
        <f>'Tab 3-Schedule-Outcomes'!D50</f>
        <v>[Enter Location]</v>
      </c>
      <c r="F109" s="1714"/>
      <c r="G109" s="959" t="e">
        <f>'Tab 3-Schedule-Outcomes'!#REF!</f>
        <v>#REF!</v>
      </c>
      <c r="H109" s="954">
        <v>0</v>
      </c>
      <c r="I109" s="954">
        <v>0</v>
      </c>
      <c r="J109" s="954">
        <v>0</v>
      </c>
      <c r="K109" s="1031" t="s">
        <v>878</v>
      </c>
      <c r="L109" s="559">
        <f t="shared" si="24"/>
        <v>0</v>
      </c>
      <c r="M109" s="560" t="s">
        <v>485</v>
      </c>
      <c r="N109" s="611"/>
      <c r="O109" s="579"/>
      <c r="P109" s="579"/>
      <c r="Q109" s="579"/>
      <c r="R109" s="579"/>
      <c r="S109" s="579"/>
      <c r="T109" s="579"/>
      <c r="U109" s="1065"/>
      <c r="V109" s="564">
        <f t="shared" si="25"/>
        <v>0</v>
      </c>
      <c r="W109" s="565">
        <f t="shared" si="26"/>
        <v>0</v>
      </c>
      <c r="X109" s="555"/>
      <c r="Y109"/>
      <c r="Z109"/>
      <c r="AA109"/>
      <c r="AB109"/>
    </row>
    <row r="110" spans="1:28" s="390" customFormat="1" ht="26.25" x14ac:dyDescent="0.25">
      <c r="A110" s="620" t="str">
        <f>'Tab 3-Schedule-Outcomes'!C51</f>
        <v>[Enter Activity Name]</v>
      </c>
      <c r="B110" s="1599" t="str">
        <f>'Tab 3-Schedule-Outcomes'!G51</f>
        <v>[Select Activity Category]</v>
      </c>
      <c r="C110" s="1715"/>
      <c r="D110" s="962" t="str">
        <f>'Tab 3-Schedule-Outcomes'!I51</f>
        <v>[Select BMP Warehouse Name]</v>
      </c>
      <c r="E110" s="1713" t="str">
        <f>'Tab 3-Schedule-Outcomes'!D51</f>
        <v>[Enter Location]</v>
      </c>
      <c r="F110" s="1714"/>
      <c r="G110" s="959" t="e">
        <f>'Tab 3-Schedule-Outcomes'!#REF!</f>
        <v>#REF!</v>
      </c>
      <c r="H110" s="954">
        <v>0</v>
      </c>
      <c r="I110" s="954">
        <v>0</v>
      </c>
      <c r="J110" s="954">
        <v>0</v>
      </c>
      <c r="K110" s="1031" t="s">
        <v>878</v>
      </c>
      <c r="L110" s="559">
        <f>J110+I110</f>
        <v>0</v>
      </c>
      <c r="M110" s="560" t="s">
        <v>485</v>
      </c>
      <c r="N110" s="611"/>
      <c r="O110" s="579"/>
      <c r="P110" s="579"/>
      <c r="Q110" s="579"/>
      <c r="R110" s="579"/>
      <c r="S110" s="579"/>
      <c r="T110" s="579"/>
      <c r="U110" s="1065"/>
      <c r="V110" s="564">
        <f t="shared" si="25"/>
        <v>0</v>
      </c>
      <c r="W110" s="565">
        <f t="shared" si="26"/>
        <v>0</v>
      </c>
      <c r="X110" s="555"/>
      <c r="Y110"/>
      <c r="Z110"/>
      <c r="AA110"/>
      <c r="AB110"/>
    </row>
    <row r="111" spans="1:28" s="390" customFormat="1" ht="26.25" x14ac:dyDescent="0.25">
      <c r="A111" s="620" t="str">
        <f>'Tab 3-Schedule-Outcomes'!C52</f>
        <v>[Enter Activity Name]</v>
      </c>
      <c r="B111" s="1599" t="str">
        <f>'Tab 3-Schedule-Outcomes'!G52</f>
        <v>[Select Activity Category]</v>
      </c>
      <c r="C111" s="1715"/>
      <c r="D111" s="962" t="str">
        <f>'Tab 3-Schedule-Outcomes'!I52</f>
        <v>[Select BMP Warehouse Name]</v>
      </c>
      <c r="E111" s="1713" t="str">
        <f>'Tab 3-Schedule-Outcomes'!D52</f>
        <v>[Enter Location]</v>
      </c>
      <c r="F111" s="1714"/>
      <c r="G111" s="959" t="e">
        <f>'Tab 3-Schedule-Outcomes'!#REF!</f>
        <v>#REF!</v>
      </c>
      <c r="H111" s="954">
        <v>0</v>
      </c>
      <c r="I111" s="954">
        <v>0</v>
      </c>
      <c r="J111" s="954">
        <v>0</v>
      </c>
      <c r="K111" s="1031" t="s">
        <v>878</v>
      </c>
      <c r="L111" s="559">
        <f>J111+I111</f>
        <v>0</v>
      </c>
      <c r="M111" s="560" t="s">
        <v>485</v>
      </c>
      <c r="N111" s="611"/>
      <c r="O111" s="579"/>
      <c r="P111" s="579"/>
      <c r="Q111" s="579"/>
      <c r="R111" s="579"/>
      <c r="S111" s="579"/>
      <c r="T111" s="579"/>
      <c r="U111" s="1065"/>
      <c r="V111" s="564">
        <f t="shared" si="25"/>
        <v>0</v>
      </c>
      <c r="W111" s="565">
        <f t="shared" si="26"/>
        <v>0</v>
      </c>
      <c r="X111" s="555"/>
      <c r="Y111"/>
      <c r="Z111"/>
      <c r="AA111"/>
      <c r="AB111"/>
    </row>
    <row r="112" spans="1:28" s="390" customFormat="1" ht="27" thickBot="1" x14ac:dyDescent="0.3">
      <c r="A112" s="622" t="str">
        <f>'Tab 3-Schedule-Outcomes'!C53</f>
        <v>[Enter Activity Name]</v>
      </c>
      <c r="B112" s="1607" t="str">
        <f>'Tab 3-Schedule-Outcomes'!G53</f>
        <v>[Select Activity Category]</v>
      </c>
      <c r="C112" s="1716"/>
      <c r="D112" s="963" t="str">
        <f>'Tab 3-Schedule-Outcomes'!I53</f>
        <v>[Select BMP Warehouse Name]</v>
      </c>
      <c r="E112" s="1711" t="str">
        <f>'Tab 3-Schedule-Outcomes'!D53</f>
        <v>[Enter Location]</v>
      </c>
      <c r="F112" s="1712"/>
      <c r="G112" s="960" t="e">
        <f>'Tab 3-Schedule-Outcomes'!#REF!</f>
        <v>#REF!</v>
      </c>
      <c r="H112" s="957">
        <v>0</v>
      </c>
      <c r="I112" s="955">
        <v>0</v>
      </c>
      <c r="J112" s="955">
        <v>0</v>
      </c>
      <c r="K112" s="1047" t="s">
        <v>878</v>
      </c>
      <c r="L112" s="566">
        <f t="shared" si="24"/>
        <v>0</v>
      </c>
      <c r="M112" s="567" t="s">
        <v>485</v>
      </c>
      <c r="N112" s="612"/>
      <c r="O112" s="587"/>
      <c r="P112" s="587"/>
      <c r="Q112" s="587"/>
      <c r="R112" s="587"/>
      <c r="S112" s="587"/>
      <c r="T112" s="587"/>
      <c r="U112" s="1066"/>
      <c r="V112" s="571">
        <f t="shared" si="25"/>
        <v>0</v>
      </c>
      <c r="W112" s="572">
        <f t="shared" si="26"/>
        <v>0</v>
      </c>
      <c r="X112" s="555"/>
      <c r="Y112"/>
      <c r="Z112"/>
      <c r="AA112"/>
      <c r="AB112"/>
    </row>
    <row r="113" spans="1:31" ht="15.75" thickBot="1" x14ac:dyDescent="0.3">
      <c r="A113" s="1757" t="s">
        <v>562</v>
      </c>
      <c r="B113" s="1758"/>
      <c r="C113" s="1758"/>
      <c r="D113" s="1758"/>
      <c r="E113" s="1758"/>
      <c r="F113" s="1758"/>
      <c r="G113" s="1758"/>
      <c r="H113" s="1759"/>
      <c r="I113" s="1069">
        <f>SUM(I93:I112)</f>
        <v>0</v>
      </c>
      <c r="J113" s="1069">
        <f t="shared" ref="J113:L113" si="27">SUM(J93:J112)</f>
        <v>0</v>
      </c>
      <c r="K113" s="449"/>
      <c r="L113" s="449">
        <f t="shared" si="27"/>
        <v>0</v>
      </c>
      <c r="M113" s="1109" t="s">
        <v>485</v>
      </c>
      <c r="N113" s="1086">
        <f t="shared" ref="N113:U113" si="28">SUM(N93:N112)</f>
        <v>0</v>
      </c>
      <c r="O113" s="1087">
        <f t="shared" si="28"/>
        <v>0</v>
      </c>
      <c r="P113" s="1087">
        <f t="shared" si="28"/>
        <v>0</v>
      </c>
      <c r="Q113" s="1087">
        <f t="shared" si="28"/>
        <v>0</v>
      </c>
      <c r="R113" s="1087">
        <f t="shared" si="28"/>
        <v>0</v>
      </c>
      <c r="S113" s="1087">
        <f t="shared" si="28"/>
        <v>0</v>
      </c>
      <c r="T113" s="1087">
        <f t="shared" si="28"/>
        <v>0</v>
      </c>
      <c r="U113" s="1089">
        <f t="shared" si="28"/>
        <v>0</v>
      </c>
      <c r="V113" s="1086">
        <f>SUM(V93:V112)</f>
        <v>0</v>
      </c>
      <c r="W113" s="1088">
        <f>SUM(W93:W112)</f>
        <v>0</v>
      </c>
    </row>
    <row r="114" spans="1:31" x14ac:dyDescent="0.25">
      <c r="A114" s="1539" t="s">
        <v>563</v>
      </c>
      <c r="B114" s="1540"/>
      <c r="C114" s="1540"/>
      <c r="D114" s="1540"/>
      <c r="E114" s="1540"/>
      <c r="F114" s="1540"/>
      <c r="G114" s="1540"/>
      <c r="H114" s="1540"/>
      <c r="I114" s="1540"/>
      <c r="J114" s="1541"/>
      <c r="K114" s="1401"/>
      <c r="L114" s="1401"/>
      <c r="Y114" s="97"/>
      <c r="Z114" s="97"/>
      <c r="AB114" s="38"/>
      <c r="AC114" s="38"/>
      <c r="AD114" s="38"/>
      <c r="AE114" s="38"/>
    </row>
    <row r="115" spans="1:31" ht="21.75" customHeight="1" thickBot="1" x14ac:dyDescent="0.3">
      <c r="A115" s="1527" t="s">
        <v>503</v>
      </c>
      <c r="B115" s="1528"/>
      <c r="C115" s="1528"/>
      <c r="D115" s="1528"/>
      <c r="E115" s="1528"/>
      <c r="F115" s="1528"/>
      <c r="G115" s="1528"/>
      <c r="H115" s="1528"/>
      <c r="I115" s="1528"/>
      <c r="J115" s="1529"/>
      <c r="K115" s="452"/>
      <c r="L115" s="452"/>
      <c r="Y115" s="97"/>
      <c r="Z115" s="97"/>
      <c r="AB115" s="38"/>
      <c r="AC115" s="38"/>
      <c r="AD115" s="38"/>
      <c r="AE115" s="38"/>
    </row>
    <row r="116" spans="1:31" ht="15.75" thickBot="1" x14ac:dyDescent="0.3">
      <c r="A116" s="1375"/>
      <c r="B116" s="1376"/>
      <c r="C116" s="1376"/>
      <c r="D116" s="1376"/>
      <c r="E116" s="1376"/>
      <c r="F116" s="1376"/>
      <c r="G116" s="1376"/>
      <c r="H116" s="1376"/>
      <c r="I116" s="476"/>
      <c r="J116" s="476"/>
      <c r="K116" s="476"/>
      <c r="L116" s="478"/>
      <c r="Y116" s="97"/>
      <c r="Z116" s="97"/>
      <c r="AB116" s="38"/>
      <c r="AC116" s="38"/>
      <c r="AD116" s="38"/>
      <c r="AE116" s="38"/>
    </row>
    <row r="117" spans="1:31" ht="86.25" customHeight="1" thickBot="1" x14ac:dyDescent="0.3">
      <c r="A117" s="1756" t="s">
        <v>879</v>
      </c>
      <c r="B117" s="1517"/>
      <c r="C117" s="1517"/>
      <c r="D117" s="1517"/>
      <c r="E117" s="1517"/>
      <c r="F117" s="1517"/>
      <c r="G117" s="1517"/>
      <c r="H117" s="1517"/>
      <c r="I117" s="1517"/>
      <c r="J117" s="1517"/>
      <c r="K117" s="1379"/>
      <c r="L117" s="947"/>
      <c r="M117" s="1048"/>
      <c r="N117" s="1747" t="s">
        <v>855</v>
      </c>
      <c r="O117" s="1748"/>
      <c r="P117" s="1748"/>
      <c r="Q117" s="1748"/>
      <c r="R117" s="1748"/>
      <c r="S117" s="1748"/>
      <c r="T117" s="1748"/>
      <c r="U117" s="1748"/>
      <c r="V117" s="1748"/>
      <c r="W117" s="1749"/>
      <c r="Y117" s="97"/>
      <c r="Z117" s="97"/>
      <c r="AB117" s="38"/>
      <c r="AC117" s="38"/>
      <c r="AD117" s="38"/>
      <c r="AE117" s="38"/>
    </row>
    <row r="118" spans="1:31" ht="44.1" customHeight="1" thickBot="1" x14ac:dyDescent="0.3">
      <c r="A118" s="1523" t="s">
        <v>880</v>
      </c>
      <c r="B118" s="1588"/>
      <c r="C118" s="1531" t="s">
        <v>881</v>
      </c>
      <c r="D118" s="1531"/>
      <c r="E118" s="1524"/>
      <c r="F118" s="1524"/>
      <c r="G118" s="1524"/>
      <c r="H118" s="1588"/>
      <c r="I118" s="464" t="s">
        <v>468</v>
      </c>
      <c r="J118" s="464" t="s">
        <v>856</v>
      </c>
      <c r="K118" s="464" t="s">
        <v>857</v>
      </c>
      <c r="L118" s="440" t="s">
        <v>469</v>
      </c>
      <c r="M118" s="464" t="s">
        <v>470</v>
      </c>
      <c r="N118" s="1078" t="s">
        <v>858</v>
      </c>
      <c r="O118" s="1079" t="s">
        <v>472</v>
      </c>
      <c r="P118" s="1079" t="s">
        <v>859</v>
      </c>
      <c r="Q118" s="1079" t="s">
        <v>472</v>
      </c>
      <c r="R118" s="1079" t="s">
        <v>860</v>
      </c>
      <c r="S118" s="1079" t="s">
        <v>474</v>
      </c>
      <c r="T118" s="1079" t="s">
        <v>861</v>
      </c>
      <c r="U118" s="1079" t="s">
        <v>476</v>
      </c>
      <c r="V118" s="1080" t="s">
        <v>862</v>
      </c>
      <c r="W118" s="1081" t="s">
        <v>863</v>
      </c>
      <c r="X118" s="465"/>
      <c r="Y118" s="38"/>
      <c r="Z118" s="38"/>
      <c r="AA118" s="38"/>
      <c r="AB118" s="38"/>
    </row>
    <row r="119" spans="1:31" s="38" customFormat="1" ht="13.5" customHeight="1" x14ac:dyDescent="0.2">
      <c r="A119" s="1546" t="s">
        <v>567</v>
      </c>
      <c r="B119" s="1564"/>
      <c r="C119" s="1546" t="s">
        <v>568</v>
      </c>
      <c r="D119" s="1547"/>
      <c r="E119" s="1547"/>
      <c r="F119" s="1547"/>
      <c r="G119" s="1547"/>
      <c r="H119" s="1574"/>
      <c r="I119" s="549">
        <v>0</v>
      </c>
      <c r="J119" s="549">
        <v>0</v>
      </c>
      <c r="K119" s="1031" t="s">
        <v>864</v>
      </c>
      <c r="L119" s="548">
        <f t="shared" ref="L119:L129" si="29">J119+I119</f>
        <v>0</v>
      </c>
      <c r="M119" s="628" t="s">
        <v>485</v>
      </c>
      <c r="N119" s="812"/>
      <c r="O119" s="813"/>
      <c r="P119" s="813"/>
      <c r="Q119" s="813"/>
      <c r="R119" s="813"/>
      <c r="S119" s="813"/>
      <c r="T119" s="813"/>
      <c r="U119" s="1068"/>
      <c r="V119" s="553">
        <f>N119+P119+R119+T119</f>
        <v>0</v>
      </c>
      <c r="W119" s="554">
        <f>O119+Q119+S119+U119</f>
        <v>0</v>
      </c>
      <c r="X119" s="555"/>
    </row>
    <row r="120" spans="1:31" s="38" customFormat="1" ht="13.5" customHeight="1" x14ac:dyDescent="0.2">
      <c r="A120" s="1542" t="s">
        <v>567</v>
      </c>
      <c r="B120" s="1507"/>
      <c r="C120" s="1542" t="s">
        <v>568</v>
      </c>
      <c r="D120" s="1506"/>
      <c r="E120" s="1506"/>
      <c r="F120" s="1506"/>
      <c r="G120" s="1506"/>
      <c r="H120" s="1575"/>
      <c r="I120" s="560">
        <v>0</v>
      </c>
      <c r="J120" s="560">
        <v>0</v>
      </c>
      <c r="K120" s="1031" t="s">
        <v>864</v>
      </c>
      <c r="L120" s="559">
        <f t="shared" si="29"/>
        <v>0</v>
      </c>
      <c r="M120" s="631" t="s">
        <v>485</v>
      </c>
      <c r="N120" s="611"/>
      <c r="O120" s="579"/>
      <c r="P120" s="579"/>
      <c r="Q120" s="579"/>
      <c r="R120" s="579"/>
      <c r="S120" s="579"/>
      <c r="T120" s="579"/>
      <c r="U120" s="1065"/>
      <c r="V120" s="564">
        <f t="shared" ref="V120:V126" si="30">N120+P120+R120+T120</f>
        <v>0</v>
      </c>
      <c r="W120" s="565">
        <f t="shared" ref="W120:W126" si="31">O120+Q120+S120+U120</f>
        <v>0</v>
      </c>
      <c r="X120" s="555"/>
    </row>
    <row r="121" spans="1:31" s="38" customFormat="1" ht="13.5" customHeight="1" x14ac:dyDescent="0.2">
      <c r="A121" s="1542" t="s">
        <v>567</v>
      </c>
      <c r="B121" s="1507"/>
      <c r="C121" s="1542" t="s">
        <v>568</v>
      </c>
      <c r="D121" s="1506"/>
      <c r="E121" s="1506"/>
      <c r="F121" s="1506"/>
      <c r="G121" s="1506"/>
      <c r="H121" s="1575"/>
      <c r="I121" s="560">
        <v>0</v>
      </c>
      <c r="J121" s="560">
        <v>0</v>
      </c>
      <c r="K121" s="1031" t="s">
        <v>864</v>
      </c>
      <c r="L121" s="559">
        <f t="shared" si="29"/>
        <v>0</v>
      </c>
      <c r="M121" s="631" t="s">
        <v>485</v>
      </c>
      <c r="N121" s="611"/>
      <c r="O121" s="579"/>
      <c r="P121" s="579"/>
      <c r="Q121" s="579"/>
      <c r="R121" s="579"/>
      <c r="S121" s="579"/>
      <c r="T121" s="579"/>
      <c r="U121" s="1065"/>
      <c r="V121" s="564">
        <f t="shared" si="30"/>
        <v>0</v>
      </c>
      <c r="W121" s="565">
        <f t="shared" si="31"/>
        <v>0</v>
      </c>
      <c r="X121" s="555"/>
    </row>
    <row r="122" spans="1:31" s="38" customFormat="1" ht="13.5" customHeight="1" x14ac:dyDescent="0.25">
      <c r="A122" s="1542" t="s">
        <v>567</v>
      </c>
      <c r="B122" s="1507"/>
      <c r="C122" s="1542" t="s">
        <v>568</v>
      </c>
      <c r="D122" s="1506"/>
      <c r="E122" s="1506"/>
      <c r="F122" s="1506"/>
      <c r="G122" s="1506"/>
      <c r="H122" s="1575"/>
      <c r="I122" s="560">
        <v>0</v>
      </c>
      <c r="J122" s="560">
        <v>0</v>
      </c>
      <c r="K122" s="1031" t="s">
        <v>864</v>
      </c>
      <c r="L122" s="559">
        <f t="shared" si="29"/>
        <v>0</v>
      </c>
      <c r="M122" s="631" t="s">
        <v>485</v>
      </c>
      <c r="N122" s="611"/>
      <c r="O122" s="579"/>
      <c r="P122" s="579"/>
      <c r="Q122" s="579"/>
      <c r="R122" s="579"/>
      <c r="S122" s="579"/>
      <c r="T122" s="579"/>
      <c r="U122" s="1065"/>
      <c r="V122" s="564">
        <f t="shared" si="30"/>
        <v>0</v>
      </c>
      <c r="W122" s="565">
        <f t="shared" si="31"/>
        <v>0</v>
      </c>
      <c r="X122" s="555"/>
      <c r="Y122"/>
      <c r="Z122"/>
      <c r="AA122"/>
      <c r="AB122"/>
    </row>
    <row r="123" spans="1:31" s="38" customFormat="1" ht="13.5" customHeight="1" x14ac:dyDescent="0.2">
      <c r="A123" s="1542" t="s">
        <v>567</v>
      </c>
      <c r="B123" s="1507"/>
      <c r="C123" s="1542" t="s">
        <v>568</v>
      </c>
      <c r="D123" s="1506"/>
      <c r="E123" s="1506"/>
      <c r="F123" s="1506"/>
      <c r="G123" s="1506"/>
      <c r="H123" s="1575"/>
      <c r="I123" s="560">
        <v>0</v>
      </c>
      <c r="J123" s="560">
        <v>0</v>
      </c>
      <c r="K123" s="1031" t="s">
        <v>864</v>
      </c>
      <c r="L123" s="559">
        <f t="shared" si="29"/>
        <v>0</v>
      </c>
      <c r="M123" s="631" t="s">
        <v>485</v>
      </c>
      <c r="N123" s="611"/>
      <c r="O123" s="579"/>
      <c r="P123" s="579"/>
      <c r="Q123" s="579"/>
      <c r="R123" s="579"/>
      <c r="S123" s="579"/>
      <c r="T123" s="579"/>
      <c r="U123" s="1065"/>
      <c r="V123" s="564">
        <f t="shared" si="30"/>
        <v>0</v>
      </c>
      <c r="W123" s="565">
        <f t="shared" si="31"/>
        <v>0</v>
      </c>
      <c r="X123" s="555"/>
    </row>
    <row r="124" spans="1:31" s="38" customFormat="1" ht="13.5" customHeight="1" x14ac:dyDescent="0.2">
      <c r="A124" s="1542" t="s">
        <v>567</v>
      </c>
      <c r="B124" s="1507"/>
      <c r="C124" s="1542" t="s">
        <v>568</v>
      </c>
      <c r="D124" s="1506"/>
      <c r="E124" s="1506"/>
      <c r="F124" s="1506"/>
      <c r="G124" s="1506"/>
      <c r="H124" s="1575"/>
      <c r="I124" s="560">
        <v>0</v>
      </c>
      <c r="J124" s="560">
        <v>0</v>
      </c>
      <c r="K124" s="1031" t="s">
        <v>864</v>
      </c>
      <c r="L124" s="559">
        <f t="shared" si="29"/>
        <v>0</v>
      </c>
      <c r="M124" s="631" t="s">
        <v>485</v>
      </c>
      <c r="N124" s="611"/>
      <c r="O124" s="579"/>
      <c r="P124" s="579"/>
      <c r="Q124" s="579"/>
      <c r="R124" s="579"/>
      <c r="S124" s="579"/>
      <c r="T124" s="579"/>
      <c r="U124" s="1065"/>
      <c r="V124" s="564">
        <f t="shared" si="30"/>
        <v>0</v>
      </c>
      <c r="W124" s="565">
        <f t="shared" si="31"/>
        <v>0</v>
      </c>
      <c r="X124" s="555"/>
    </row>
    <row r="125" spans="1:31" s="38" customFormat="1" ht="13.5" customHeight="1" x14ac:dyDescent="0.2">
      <c r="A125" s="1542" t="s">
        <v>567</v>
      </c>
      <c r="B125" s="1507"/>
      <c r="C125" s="1542" t="s">
        <v>568</v>
      </c>
      <c r="D125" s="1506"/>
      <c r="E125" s="1506"/>
      <c r="F125" s="1506"/>
      <c r="G125" s="1506"/>
      <c r="H125" s="1575"/>
      <c r="I125" s="560">
        <v>0</v>
      </c>
      <c r="J125" s="560">
        <v>0</v>
      </c>
      <c r="K125" s="1031" t="s">
        <v>864</v>
      </c>
      <c r="L125" s="559">
        <f t="shared" si="29"/>
        <v>0</v>
      </c>
      <c r="M125" s="631" t="s">
        <v>485</v>
      </c>
      <c r="N125" s="611"/>
      <c r="O125" s="579"/>
      <c r="P125" s="579"/>
      <c r="Q125" s="579"/>
      <c r="R125" s="579"/>
      <c r="S125" s="579"/>
      <c r="T125" s="579"/>
      <c r="U125" s="1065"/>
      <c r="V125" s="564">
        <f t="shared" si="30"/>
        <v>0</v>
      </c>
      <c r="W125" s="565">
        <f t="shared" si="31"/>
        <v>0</v>
      </c>
      <c r="X125" s="555"/>
    </row>
    <row r="126" spans="1:31" s="38" customFormat="1" ht="13.5" customHeight="1" thickBot="1" x14ac:dyDescent="0.25">
      <c r="A126" s="1542" t="s">
        <v>567</v>
      </c>
      <c r="B126" s="1507"/>
      <c r="C126" s="1558" t="s">
        <v>568</v>
      </c>
      <c r="D126" s="1559"/>
      <c r="E126" s="1559"/>
      <c r="F126" s="1559"/>
      <c r="G126" s="1559"/>
      <c r="H126" s="1589"/>
      <c r="I126" s="952">
        <v>0</v>
      </c>
      <c r="J126" s="952">
        <v>0</v>
      </c>
      <c r="K126" s="1031" t="s">
        <v>864</v>
      </c>
      <c r="L126" s="585">
        <f t="shared" si="29"/>
        <v>0</v>
      </c>
      <c r="M126" s="805" t="s">
        <v>485</v>
      </c>
      <c r="N126" s="612"/>
      <c r="O126" s="587"/>
      <c r="P126" s="587"/>
      <c r="Q126" s="587"/>
      <c r="R126" s="587"/>
      <c r="S126" s="587"/>
      <c r="T126" s="587"/>
      <c r="U126" s="1066"/>
      <c r="V126" s="571">
        <f t="shared" si="30"/>
        <v>0</v>
      </c>
      <c r="W126" s="572">
        <f t="shared" si="31"/>
        <v>0</v>
      </c>
      <c r="X126" s="555"/>
    </row>
    <row r="127" spans="1:31" ht="49.5" customHeight="1" thickBot="1" x14ac:dyDescent="0.3">
      <c r="A127" s="1516" t="s">
        <v>882</v>
      </c>
      <c r="B127" s="1517"/>
      <c r="C127" s="1761"/>
      <c r="D127" s="1761"/>
      <c r="E127" s="1761"/>
      <c r="F127" s="1761"/>
      <c r="G127" s="1761"/>
      <c r="H127" s="1761"/>
      <c r="I127" s="1517"/>
      <c r="J127" s="1517"/>
      <c r="K127" s="1379"/>
      <c r="L127" s="947"/>
      <c r="M127" s="1048"/>
      <c r="N127" s="1090"/>
      <c r="O127" s="1090"/>
      <c r="P127" s="1090"/>
      <c r="Q127" s="1090"/>
      <c r="R127" s="1090"/>
      <c r="S127" s="1090"/>
      <c r="T127" s="1090"/>
      <c r="U127" s="1090"/>
      <c r="V127" s="1091"/>
      <c r="W127" s="1092"/>
      <c r="X127" s="773"/>
      <c r="Y127" s="38"/>
      <c r="Z127" s="38"/>
      <c r="AA127" s="38"/>
      <c r="AB127" s="38"/>
    </row>
    <row r="128" spans="1:31" s="38" customFormat="1" ht="13.5" customHeight="1" x14ac:dyDescent="0.2">
      <c r="A128" s="1546" t="s">
        <v>570</v>
      </c>
      <c r="B128" s="1574"/>
      <c r="C128" s="1592" t="s">
        <v>568</v>
      </c>
      <c r="D128" s="1547"/>
      <c r="E128" s="1547"/>
      <c r="F128" s="1547"/>
      <c r="G128" s="1547"/>
      <c r="H128" s="1574"/>
      <c r="I128" s="549">
        <v>0</v>
      </c>
      <c r="J128" s="549">
        <v>0</v>
      </c>
      <c r="K128" s="1031" t="s">
        <v>864</v>
      </c>
      <c r="L128" s="548">
        <f t="shared" si="29"/>
        <v>0</v>
      </c>
      <c r="M128" s="811" t="s">
        <v>485</v>
      </c>
      <c r="N128" s="610"/>
      <c r="O128" s="574"/>
      <c r="P128" s="574"/>
      <c r="Q128" s="574"/>
      <c r="R128" s="574"/>
      <c r="S128" s="574"/>
      <c r="T128" s="574"/>
      <c r="U128" s="1064"/>
      <c r="V128" s="553">
        <f>N128+P128+R128+T128</f>
        <v>0</v>
      </c>
      <c r="W128" s="554">
        <f>O128+Q128+S128+U128</f>
        <v>0</v>
      </c>
      <c r="X128" s="555"/>
    </row>
    <row r="129" spans="1:28" s="38" customFormat="1" ht="13.5" customHeight="1" x14ac:dyDescent="0.2">
      <c r="A129" s="1542" t="s">
        <v>570</v>
      </c>
      <c r="B129" s="1575"/>
      <c r="C129" s="1508" t="s">
        <v>568</v>
      </c>
      <c r="D129" s="1506"/>
      <c r="E129" s="1506"/>
      <c r="F129" s="1506"/>
      <c r="G129" s="1506"/>
      <c r="H129" s="1575"/>
      <c r="I129" s="560">
        <v>0</v>
      </c>
      <c r="J129" s="560">
        <v>0</v>
      </c>
      <c r="K129" s="1031" t="s">
        <v>864</v>
      </c>
      <c r="L129" s="559">
        <f t="shared" si="29"/>
        <v>0</v>
      </c>
      <c r="M129" s="631" t="s">
        <v>485</v>
      </c>
      <c r="N129" s="611"/>
      <c r="O129" s="579"/>
      <c r="P129" s="579"/>
      <c r="Q129" s="579"/>
      <c r="R129" s="579"/>
      <c r="S129" s="579"/>
      <c r="T129" s="579"/>
      <c r="U129" s="1065"/>
      <c r="V129" s="564">
        <f t="shared" ref="V129:V137" si="32">N129+P129+R129+T129</f>
        <v>0</v>
      </c>
      <c r="W129" s="565">
        <f t="shared" ref="W129:W137" si="33">O129+Q129+S129+U129</f>
        <v>0</v>
      </c>
      <c r="X129" s="555"/>
    </row>
    <row r="130" spans="1:28" s="38" customFormat="1" ht="13.5" customHeight="1" x14ac:dyDescent="0.2">
      <c r="A130" s="1542" t="s">
        <v>570</v>
      </c>
      <c r="B130" s="1575"/>
      <c r="C130" s="1508" t="s">
        <v>568</v>
      </c>
      <c r="D130" s="1506"/>
      <c r="E130" s="1506"/>
      <c r="F130" s="1506"/>
      <c r="G130" s="1506"/>
      <c r="H130" s="1575"/>
      <c r="I130" s="560">
        <v>0</v>
      </c>
      <c r="J130" s="560">
        <v>0</v>
      </c>
      <c r="K130" s="1031" t="s">
        <v>864</v>
      </c>
      <c r="L130" s="559">
        <f t="shared" ref="L130:L137" si="34">J130+I130</f>
        <v>0</v>
      </c>
      <c r="M130" s="631" t="s">
        <v>485</v>
      </c>
      <c r="N130" s="611"/>
      <c r="O130" s="579"/>
      <c r="P130" s="579"/>
      <c r="Q130" s="579"/>
      <c r="R130" s="579"/>
      <c r="S130" s="579"/>
      <c r="T130" s="579"/>
      <c r="U130" s="1065"/>
      <c r="V130" s="564">
        <f t="shared" si="32"/>
        <v>0</v>
      </c>
      <c r="W130" s="565">
        <f t="shared" si="33"/>
        <v>0</v>
      </c>
      <c r="X130" s="555"/>
    </row>
    <row r="131" spans="1:28" s="38" customFormat="1" ht="13.5" customHeight="1" x14ac:dyDescent="0.2">
      <c r="A131" s="1542" t="s">
        <v>570</v>
      </c>
      <c r="B131" s="1575"/>
      <c r="C131" s="1508" t="s">
        <v>568</v>
      </c>
      <c r="D131" s="1506"/>
      <c r="E131" s="1506"/>
      <c r="F131" s="1506"/>
      <c r="G131" s="1506"/>
      <c r="H131" s="1575"/>
      <c r="I131" s="560">
        <v>0</v>
      </c>
      <c r="J131" s="560">
        <v>0</v>
      </c>
      <c r="K131" s="1031" t="s">
        <v>864</v>
      </c>
      <c r="L131" s="559">
        <f t="shared" si="34"/>
        <v>0</v>
      </c>
      <c r="M131" s="631" t="s">
        <v>485</v>
      </c>
      <c r="N131" s="611"/>
      <c r="O131" s="579"/>
      <c r="P131" s="579"/>
      <c r="Q131" s="579"/>
      <c r="R131" s="579"/>
      <c r="S131" s="579"/>
      <c r="T131" s="579"/>
      <c r="U131" s="1065"/>
      <c r="V131" s="564">
        <f t="shared" si="32"/>
        <v>0</v>
      </c>
      <c r="W131" s="565">
        <f t="shared" si="33"/>
        <v>0</v>
      </c>
      <c r="X131" s="555"/>
    </row>
    <row r="132" spans="1:28" s="38" customFormat="1" ht="13.5" customHeight="1" x14ac:dyDescent="0.2">
      <c r="A132" s="1542" t="s">
        <v>570</v>
      </c>
      <c r="B132" s="1575"/>
      <c r="C132" s="1508" t="s">
        <v>568</v>
      </c>
      <c r="D132" s="1506"/>
      <c r="E132" s="1506"/>
      <c r="F132" s="1506"/>
      <c r="G132" s="1506"/>
      <c r="H132" s="1575"/>
      <c r="I132" s="560">
        <v>0</v>
      </c>
      <c r="J132" s="560">
        <v>0</v>
      </c>
      <c r="K132" s="1031" t="s">
        <v>864</v>
      </c>
      <c r="L132" s="559">
        <f t="shared" si="34"/>
        <v>0</v>
      </c>
      <c r="M132" s="631" t="s">
        <v>485</v>
      </c>
      <c r="N132" s="611"/>
      <c r="O132" s="579"/>
      <c r="P132" s="579"/>
      <c r="Q132" s="579"/>
      <c r="R132" s="579"/>
      <c r="S132" s="579"/>
      <c r="T132" s="579"/>
      <c r="U132" s="1065"/>
      <c r="V132" s="564">
        <f t="shared" si="32"/>
        <v>0</v>
      </c>
      <c r="W132" s="565">
        <f t="shared" si="33"/>
        <v>0</v>
      </c>
      <c r="X132" s="555"/>
    </row>
    <row r="133" spans="1:28" s="38" customFormat="1" ht="13.5" customHeight="1" x14ac:dyDescent="0.25">
      <c r="A133" s="1542" t="s">
        <v>570</v>
      </c>
      <c r="B133" s="1575"/>
      <c r="C133" s="1508" t="s">
        <v>568</v>
      </c>
      <c r="D133" s="1506"/>
      <c r="E133" s="1506"/>
      <c r="F133" s="1506"/>
      <c r="G133" s="1506"/>
      <c r="H133" s="1575"/>
      <c r="I133" s="560">
        <v>0</v>
      </c>
      <c r="J133" s="560">
        <v>0</v>
      </c>
      <c r="K133" s="1031" t="s">
        <v>864</v>
      </c>
      <c r="L133" s="559">
        <f t="shared" si="34"/>
        <v>0</v>
      </c>
      <c r="M133" s="631" t="s">
        <v>485</v>
      </c>
      <c r="N133" s="611"/>
      <c r="O133" s="579"/>
      <c r="P133" s="579"/>
      <c r="Q133" s="579"/>
      <c r="R133" s="579"/>
      <c r="S133" s="579"/>
      <c r="T133" s="579"/>
      <c r="U133" s="1065"/>
      <c r="V133" s="564">
        <f t="shared" si="32"/>
        <v>0</v>
      </c>
      <c r="W133" s="565">
        <f t="shared" si="33"/>
        <v>0</v>
      </c>
      <c r="X133" s="555"/>
      <c r="Y133"/>
      <c r="Z133"/>
      <c r="AA133"/>
      <c r="AB133"/>
    </row>
    <row r="134" spans="1:28" s="38" customFormat="1" ht="13.5" customHeight="1" x14ac:dyDescent="0.25">
      <c r="A134" s="1542" t="s">
        <v>570</v>
      </c>
      <c r="B134" s="1575"/>
      <c r="C134" s="1508" t="s">
        <v>568</v>
      </c>
      <c r="D134" s="1506"/>
      <c r="E134" s="1506"/>
      <c r="F134" s="1506"/>
      <c r="G134" s="1506"/>
      <c r="H134" s="1575"/>
      <c r="I134" s="560">
        <v>0</v>
      </c>
      <c r="J134" s="560">
        <v>0</v>
      </c>
      <c r="K134" s="1031" t="s">
        <v>864</v>
      </c>
      <c r="L134" s="559">
        <f t="shared" si="34"/>
        <v>0</v>
      </c>
      <c r="M134" s="631" t="s">
        <v>485</v>
      </c>
      <c r="N134" s="611"/>
      <c r="O134" s="579"/>
      <c r="P134" s="579"/>
      <c r="Q134" s="579"/>
      <c r="R134" s="579"/>
      <c r="S134" s="579"/>
      <c r="T134" s="579"/>
      <c r="U134" s="1065"/>
      <c r="V134" s="564">
        <f t="shared" si="32"/>
        <v>0</v>
      </c>
      <c r="W134" s="565">
        <f t="shared" si="33"/>
        <v>0</v>
      </c>
      <c r="X134" s="555"/>
      <c r="Y134"/>
      <c r="Z134"/>
      <c r="AA134"/>
      <c r="AB134"/>
    </row>
    <row r="135" spans="1:28" s="38" customFormat="1" ht="13.5" customHeight="1" x14ac:dyDescent="0.25">
      <c r="A135" s="1542" t="s">
        <v>570</v>
      </c>
      <c r="B135" s="1575"/>
      <c r="C135" s="1508" t="s">
        <v>568</v>
      </c>
      <c r="D135" s="1506"/>
      <c r="E135" s="1506"/>
      <c r="F135" s="1506"/>
      <c r="G135" s="1506"/>
      <c r="H135" s="1575"/>
      <c r="I135" s="560">
        <v>0</v>
      </c>
      <c r="J135" s="560">
        <v>0</v>
      </c>
      <c r="K135" s="1031" t="s">
        <v>864</v>
      </c>
      <c r="L135" s="559">
        <f t="shared" si="34"/>
        <v>0</v>
      </c>
      <c r="M135" s="631" t="s">
        <v>485</v>
      </c>
      <c r="N135" s="611"/>
      <c r="O135" s="579"/>
      <c r="P135" s="579"/>
      <c r="Q135" s="579"/>
      <c r="R135" s="579"/>
      <c r="S135" s="579"/>
      <c r="T135" s="579"/>
      <c r="U135" s="1065"/>
      <c r="V135" s="564">
        <f t="shared" si="32"/>
        <v>0</v>
      </c>
      <c r="W135" s="565">
        <f t="shared" si="33"/>
        <v>0</v>
      </c>
      <c r="X135" s="555"/>
      <c r="Y135"/>
      <c r="Z135"/>
      <c r="AA135"/>
      <c r="AB135"/>
    </row>
    <row r="136" spans="1:28" s="38" customFormat="1" ht="13.5" customHeight="1" x14ac:dyDescent="0.25">
      <c r="A136" s="1542" t="s">
        <v>570</v>
      </c>
      <c r="B136" s="1575"/>
      <c r="C136" s="1508" t="s">
        <v>568</v>
      </c>
      <c r="D136" s="1506"/>
      <c r="E136" s="1506"/>
      <c r="F136" s="1506"/>
      <c r="G136" s="1506"/>
      <c r="H136" s="1575"/>
      <c r="I136" s="560">
        <v>0</v>
      </c>
      <c r="J136" s="560">
        <v>0</v>
      </c>
      <c r="K136" s="1031" t="s">
        <v>864</v>
      </c>
      <c r="L136" s="559">
        <f t="shared" si="34"/>
        <v>0</v>
      </c>
      <c r="M136" s="631" t="s">
        <v>485</v>
      </c>
      <c r="N136" s="611"/>
      <c r="O136" s="579"/>
      <c r="P136" s="579"/>
      <c r="Q136" s="579"/>
      <c r="R136" s="579"/>
      <c r="S136" s="579"/>
      <c r="T136" s="579"/>
      <c r="U136" s="1065"/>
      <c r="V136" s="564">
        <f t="shared" si="32"/>
        <v>0</v>
      </c>
      <c r="W136" s="565">
        <f t="shared" si="33"/>
        <v>0</v>
      </c>
      <c r="X136" s="555"/>
      <c r="Y136"/>
      <c r="Z136"/>
      <c r="AA136"/>
      <c r="AB136"/>
    </row>
    <row r="137" spans="1:28" s="38" customFormat="1" ht="13.5" customHeight="1" thickBot="1" x14ac:dyDescent="0.3">
      <c r="A137" s="1558" t="s">
        <v>570</v>
      </c>
      <c r="B137" s="1589"/>
      <c r="C137" s="1535" t="s">
        <v>568</v>
      </c>
      <c r="D137" s="1625"/>
      <c r="E137" s="1625"/>
      <c r="F137" s="1625"/>
      <c r="G137" s="1625"/>
      <c r="H137" s="1626"/>
      <c r="I137" s="567">
        <v>0</v>
      </c>
      <c r="J137" s="567">
        <v>0</v>
      </c>
      <c r="K137" s="1047" t="s">
        <v>864</v>
      </c>
      <c r="L137" s="585">
        <f t="shared" si="34"/>
        <v>0</v>
      </c>
      <c r="M137" s="560" t="s">
        <v>485</v>
      </c>
      <c r="N137" s="806"/>
      <c r="O137" s="807"/>
      <c r="P137" s="807"/>
      <c r="Q137" s="807"/>
      <c r="R137" s="807"/>
      <c r="S137" s="807"/>
      <c r="T137" s="807"/>
      <c r="U137" s="1067"/>
      <c r="V137" s="1075">
        <f t="shared" si="32"/>
        <v>0</v>
      </c>
      <c r="W137" s="1070">
        <f t="shared" si="33"/>
        <v>0</v>
      </c>
      <c r="X137" s="555"/>
      <c r="Y137"/>
      <c r="Z137"/>
      <c r="AA137"/>
      <c r="AB137"/>
    </row>
    <row r="138" spans="1:28" ht="15.75" thickBot="1" x14ac:dyDescent="0.3">
      <c r="A138" s="1536" t="s">
        <v>883</v>
      </c>
      <c r="B138" s="1627"/>
      <c r="C138" s="1627"/>
      <c r="D138" s="1627"/>
      <c r="E138" s="1627"/>
      <c r="F138" s="1627"/>
      <c r="G138" s="1627"/>
      <c r="H138" s="1628"/>
      <c r="I138" s="484">
        <f>SUM(I119:I137)</f>
        <v>0</v>
      </c>
      <c r="J138" s="484">
        <f t="shared" ref="J138:L138" si="35">SUM(J119:J137)</f>
        <v>0</v>
      </c>
      <c r="K138" s="449"/>
      <c r="L138" s="484">
        <f t="shared" si="35"/>
        <v>0</v>
      </c>
      <c r="M138" s="560" t="s">
        <v>485</v>
      </c>
      <c r="N138" s="1093">
        <f t="shared" ref="N138:U138" si="36">SUM(N118:N137)</f>
        <v>0</v>
      </c>
      <c r="O138" s="1094">
        <f t="shared" si="36"/>
        <v>0</v>
      </c>
      <c r="P138" s="1094">
        <f t="shared" si="36"/>
        <v>0</v>
      </c>
      <c r="Q138" s="1094">
        <f t="shared" si="36"/>
        <v>0</v>
      </c>
      <c r="R138" s="1094">
        <f t="shared" si="36"/>
        <v>0</v>
      </c>
      <c r="S138" s="1094">
        <f t="shared" si="36"/>
        <v>0</v>
      </c>
      <c r="T138" s="1094">
        <f t="shared" si="36"/>
        <v>0</v>
      </c>
      <c r="U138" s="1106">
        <f t="shared" si="36"/>
        <v>0</v>
      </c>
      <c r="V138" s="1093">
        <f>SUM(V118:V137)</f>
        <v>0</v>
      </c>
      <c r="W138" s="1095">
        <f>SUM(W118:W137)</f>
        <v>0</v>
      </c>
      <c r="X138"/>
    </row>
    <row r="139" spans="1:28" ht="15" customHeight="1" thickBot="1" x14ac:dyDescent="0.3">
      <c r="A139" s="1536" t="s">
        <v>572</v>
      </c>
      <c r="B139" s="1537"/>
      <c r="C139" s="1537"/>
      <c r="D139" s="1537"/>
      <c r="E139" s="1537"/>
      <c r="F139" s="1537"/>
      <c r="G139" s="1537"/>
      <c r="H139" s="1538"/>
      <c r="I139" s="449">
        <f>SUM(I138,I113,I87,I73,I59,I38,I22)</f>
        <v>0</v>
      </c>
      <c r="J139" s="449">
        <f>SUM(J138,J113,J87,J73,J59,J38,J22)</f>
        <v>0</v>
      </c>
      <c r="K139" s="485"/>
      <c r="L139" s="485">
        <f>SUM(L138,L113,L87,L73,L59,L38,L22)</f>
        <v>0</v>
      </c>
      <c r="M139" s="567" t="s">
        <v>485</v>
      </c>
      <c r="N139" s="1071">
        <f>SUM(N138,N113,N87,N73,N59,N38,N22)</f>
        <v>0</v>
      </c>
      <c r="O139" s="1072">
        <f t="shared" ref="O139:U139" si="37">SUM(O138,O113,O87,O73,O59,O38,O22)</f>
        <v>0</v>
      </c>
      <c r="P139" s="1072">
        <f t="shared" si="37"/>
        <v>0</v>
      </c>
      <c r="Q139" s="1072">
        <f t="shared" si="37"/>
        <v>0</v>
      </c>
      <c r="R139" s="1072">
        <f t="shared" si="37"/>
        <v>0</v>
      </c>
      <c r="S139" s="1072">
        <f t="shared" si="37"/>
        <v>0</v>
      </c>
      <c r="T139" s="1072">
        <f t="shared" si="37"/>
        <v>0</v>
      </c>
      <c r="U139" s="1074">
        <f t="shared" si="37"/>
        <v>0</v>
      </c>
      <c r="V139" s="1071">
        <f>SUM(V138,V113,V87,V73,V59,V38,V22)</f>
        <v>0</v>
      </c>
      <c r="W139" s="1073">
        <f>SUM(W138,W113,W87,W73,W59,W38,W22)</f>
        <v>0</v>
      </c>
      <c r="X139"/>
    </row>
    <row r="140" spans="1:28" x14ac:dyDescent="0.25">
      <c r="A140" s="1539" t="s">
        <v>573</v>
      </c>
      <c r="B140" s="1540"/>
      <c r="C140" s="1540"/>
      <c r="D140" s="1540"/>
      <c r="E140" s="1540"/>
      <c r="F140" s="1540"/>
      <c r="G140" s="1540"/>
      <c r="H140" s="1540"/>
      <c r="I140" s="1540"/>
      <c r="J140" s="1541"/>
      <c r="K140" s="1401"/>
      <c r="L140" s="1401"/>
      <c r="Y140" s="97"/>
      <c r="Z140" s="97"/>
    </row>
    <row r="141" spans="1:28" ht="15.75" thickBot="1" x14ac:dyDescent="0.3">
      <c r="A141" s="1527" t="s">
        <v>503</v>
      </c>
      <c r="B141" s="1528"/>
      <c r="C141" s="1528"/>
      <c r="D141" s="1528"/>
      <c r="E141" s="1528"/>
      <c r="F141" s="1528"/>
      <c r="G141" s="1528"/>
      <c r="H141" s="1528"/>
      <c r="I141" s="1528"/>
      <c r="J141" s="1529"/>
      <c r="K141" s="452"/>
      <c r="L141" s="452"/>
      <c r="Y141" s="97"/>
      <c r="Z141" s="97"/>
    </row>
    <row r="142" spans="1:28" ht="15.75" thickBot="1" x14ac:dyDescent="0.3">
      <c r="A142" s="946"/>
      <c r="B142" s="452"/>
      <c r="C142" s="452"/>
      <c r="D142" s="452"/>
      <c r="E142" s="452"/>
      <c r="F142" s="452"/>
      <c r="G142" s="452"/>
      <c r="H142" s="452"/>
      <c r="I142" s="478"/>
      <c r="J142" s="478"/>
      <c r="K142" s="478"/>
      <c r="L142" s="478"/>
      <c r="Y142" s="97"/>
      <c r="Z142" s="97"/>
    </row>
    <row r="143" spans="1:28" ht="15.75" customHeight="1" thickBot="1" x14ac:dyDescent="0.3">
      <c r="A143" s="1615" t="s">
        <v>884</v>
      </c>
      <c r="B143" s="1616"/>
      <c r="C143" s="1616"/>
      <c r="D143" s="1616"/>
      <c r="E143" s="1616"/>
      <c r="F143" s="1616"/>
      <c r="G143" s="1616"/>
      <c r="H143" s="1616"/>
      <c r="I143" s="1616"/>
      <c r="J143" s="1616"/>
      <c r="K143" s="1616"/>
      <c r="L143" s="1616"/>
      <c r="M143" s="1617"/>
      <c r="N143" s="1747" t="s">
        <v>855</v>
      </c>
      <c r="O143" s="1748"/>
      <c r="P143" s="1748"/>
      <c r="Q143" s="1748"/>
      <c r="R143" s="1748"/>
      <c r="S143" s="1748"/>
      <c r="T143" s="1748"/>
      <c r="U143" s="1748"/>
      <c r="V143" s="1748"/>
      <c r="W143" s="1749"/>
      <c r="Y143" s="97"/>
      <c r="Z143" s="97"/>
    </row>
    <row r="144" spans="1:28" ht="45.75" customHeight="1" thickBot="1" x14ac:dyDescent="0.3">
      <c r="A144" s="483" t="s">
        <v>885</v>
      </c>
      <c r="B144" s="1605" t="s">
        <v>886</v>
      </c>
      <c r="C144" s="1776"/>
      <c r="D144" s="483" t="s">
        <v>887</v>
      </c>
      <c r="E144" s="483" t="s">
        <v>888</v>
      </c>
      <c r="F144" s="1373" t="s">
        <v>518</v>
      </c>
      <c r="G144" s="483" t="s">
        <v>575</v>
      </c>
      <c r="H144" s="483" t="s">
        <v>889</v>
      </c>
      <c r="I144" s="483" t="s">
        <v>468</v>
      </c>
      <c r="J144" s="464" t="s">
        <v>856</v>
      </c>
      <c r="K144" s="464" t="s">
        <v>857</v>
      </c>
      <c r="L144" s="482" t="s">
        <v>469</v>
      </c>
      <c r="M144" s="464" t="s">
        <v>470</v>
      </c>
      <c r="N144" s="1078" t="s">
        <v>858</v>
      </c>
      <c r="O144" s="1079" t="s">
        <v>472</v>
      </c>
      <c r="P144" s="1079" t="s">
        <v>859</v>
      </c>
      <c r="Q144" s="1079" t="s">
        <v>472</v>
      </c>
      <c r="R144" s="1079" t="s">
        <v>860</v>
      </c>
      <c r="S144" s="1079" t="s">
        <v>474</v>
      </c>
      <c r="T144" s="1079" t="s">
        <v>861</v>
      </c>
      <c r="U144" s="1079" t="s">
        <v>476</v>
      </c>
      <c r="V144" s="1080" t="s">
        <v>862</v>
      </c>
      <c r="W144" s="1081" t="s">
        <v>863</v>
      </c>
      <c r="Y144" s="436"/>
    </row>
    <row r="145" spans="1:23" ht="34.5" customHeight="1" thickBot="1" x14ac:dyDescent="0.3">
      <c r="A145" s="1263" t="s">
        <v>890</v>
      </c>
      <c r="B145" s="1777" t="s">
        <v>891</v>
      </c>
      <c r="C145" s="1778"/>
      <c r="D145" s="1263" t="s">
        <v>892</v>
      </c>
      <c r="E145" s="1264" t="s">
        <v>648</v>
      </c>
      <c r="F145" s="1265" t="s">
        <v>893</v>
      </c>
      <c r="G145" s="1055">
        <v>0</v>
      </c>
      <c r="H145" s="1056">
        <v>0</v>
      </c>
      <c r="I145" s="1054">
        <v>0</v>
      </c>
      <c r="J145" s="1053">
        <v>0</v>
      </c>
      <c r="K145" s="1031" t="s">
        <v>864</v>
      </c>
      <c r="L145" s="1001">
        <f>J145+I145</f>
        <v>0</v>
      </c>
      <c r="M145" s="628" t="s">
        <v>485</v>
      </c>
      <c r="N145" s="1100"/>
      <c r="O145" s="1101"/>
      <c r="P145" s="1101"/>
      <c r="Q145" s="1101"/>
      <c r="R145" s="1101"/>
      <c r="S145" s="1101"/>
      <c r="T145" s="1101"/>
      <c r="U145" s="1102"/>
      <c r="V145" s="1103">
        <f>N145+P145+R145+T145</f>
        <v>0</v>
      </c>
      <c r="W145" s="1104">
        <f>O145+Q145+S145+U145</f>
        <v>0</v>
      </c>
    </row>
    <row r="146" spans="1:23" ht="15.75" thickBot="1" x14ac:dyDescent="0.3">
      <c r="A146" s="1536" t="s">
        <v>578</v>
      </c>
      <c r="B146" s="1627"/>
      <c r="C146" s="1627"/>
      <c r="D146" s="1627"/>
      <c r="E146" s="1627"/>
      <c r="F146" s="1627"/>
      <c r="G146" s="1627"/>
      <c r="H146" s="1627"/>
      <c r="I146" s="449">
        <f>I145</f>
        <v>0</v>
      </c>
      <c r="J146" s="449">
        <f>J145</f>
        <v>0</v>
      </c>
      <c r="K146" s="449"/>
      <c r="L146" s="449">
        <f>L145</f>
        <v>0</v>
      </c>
      <c r="M146" s="567" t="s">
        <v>485</v>
      </c>
      <c r="N146" s="1096">
        <f t="shared" ref="N146:U146" si="38">N145</f>
        <v>0</v>
      </c>
      <c r="O146" s="1097">
        <f t="shared" si="38"/>
        <v>0</v>
      </c>
      <c r="P146" s="1097">
        <f t="shared" si="38"/>
        <v>0</v>
      </c>
      <c r="Q146" s="1097">
        <f t="shared" si="38"/>
        <v>0</v>
      </c>
      <c r="R146" s="1097">
        <f t="shared" si="38"/>
        <v>0</v>
      </c>
      <c r="S146" s="1097">
        <f t="shared" si="38"/>
        <v>0</v>
      </c>
      <c r="T146" s="1097">
        <f t="shared" si="38"/>
        <v>0</v>
      </c>
      <c r="U146" s="1099">
        <f t="shared" si="38"/>
        <v>0</v>
      </c>
      <c r="V146" s="1096">
        <f>V145</f>
        <v>0</v>
      </c>
      <c r="W146" s="1098">
        <f>W145</f>
        <v>0</v>
      </c>
    </row>
    <row r="147" spans="1:23" ht="15" customHeight="1" thickBot="1" x14ac:dyDescent="0.3">
      <c r="A147" s="1767" t="s">
        <v>894</v>
      </c>
      <c r="B147" s="1768"/>
      <c r="C147" s="1768"/>
      <c r="D147" s="1768"/>
      <c r="E147" s="1768"/>
      <c r="F147" s="1768"/>
      <c r="G147" s="1768"/>
      <c r="H147" s="1768"/>
      <c r="I147" s="1769"/>
      <c r="J147" s="497"/>
      <c r="K147" s="949"/>
      <c r="L147" s="949"/>
      <c r="N147" s="1773" t="s">
        <v>855</v>
      </c>
      <c r="O147" s="1774"/>
      <c r="P147" s="1774"/>
      <c r="Q147" s="1774"/>
      <c r="R147" s="1774"/>
      <c r="S147" s="1774"/>
      <c r="T147" s="1774"/>
      <c r="U147" s="1774"/>
      <c r="V147" s="1774"/>
      <c r="W147" s="1775"/>
    </row>
    <row r="148" spans="1:23" ht="60.75" thickBot="1" x14ac:dyDescent="0.3">
      <c r="A148" s="1770" t="s">
        <v>503</v>
      </c>
      <c r="B148" s="1771"/>
      <c r="C148" s="1771"/>
      <c r="D148" s="1771"/>
      <c r="E148" s="1771"/>
      <c r="F148" s="1771"/>
      <c r="G148" s="1771"/>
      <c r="H148" s="1771"/>
      <c r="I148" s="1772"/>
      <c r="J148" s="858" t="s">
        <v>468</v>
      </c>
      <c r="K148" s="483" t="s">
        <v>853</v>
      </c>
      <c r="L148" s="482" t="s">
        <v>469</v>
      </c>
      <c r="M148" s="464" t="s">
        <v>470</v>
      </c>
      <c r="N148" s="1058" t="s">
        <v>858</v>
      </c>
      <c r="O148" s="1058" t="s">
        <v>472</v>
      </c>
      <c r="P148" s="1058" t="s">
        <v>859</v>
      </c>
      <c r="Q148" s="1059" t="s">
        <v>472</v>
      </c>
      <c r="R148" s="1060" t="s">
        <v>860</v>
      </c>
      <c r="S148" s="1061" t="s">
        <v>474</v>
      </c>
      <c r="T148" s="1060" t="s">
        <v>861</v>
      </c>
      <c r="U148" s="1061" t="s">
        <v>476</v>
      </c>
      <c r="V148" s="1062" t="s">
        <v>862</v>
      </c>
      <c r="W148" s="1063" t="s">
        <v>863</v>
      </c>
    </row>
    <row r="149" spans="1:23" ht="15.75" thickBot="1" x14ac:dyDescent="0.3">
      <c r="A149" s="1622" t="s">
        <v>579</v>
      </c>
      <c r="B149" s="1623"/>
      <c r="C149" s="1623"/>
      <c r="D149" s="1623"/>
      <c r="E149" s="1623"/>
      <c r="F149" s="1623"/>
      <c r="G149" s="1623"/>
      <c r="H149" s="1623"/>
      <c r="I149" s="1624"/>
      <c r="J149" s="1107">
        <f>SUM(I146,I139)</f>
        <v>0</v>
      </c>
      <c r="K149" s="499">
        <f>SUM(J146,J139)</f>
        <v>0</v>
      </c>
      <c r="L149" s="499">
        <f>L146+L139</f>
        <v>0</v>
      </c>
      <c r="M149" s="1108" t="s">
        <v>485</v>
      </c>
      <c r="N149" s="500">
        <f t="shared" ref="N149:U149" si="39">SUM(N146,N139)</f>
        <v>0</v>
      </c>
      <c r="O149" s="500">
        <f t="shared" si="39"/>
        <v>0</v>
      </c>
      <c r="P149" s="500">
        <f t="shared" si="39"/>
        <v>0</v>
      </c>
      <c r="Q149" s="500">
        <f t="shared" si="39"/>
        <v>0</v>
      </c>
      <c r="R149" s="500">
        <f t="shared" si="39"/>
        <v>0</v>
      </c>
      <c r="S149" s="500">
        <f t="shared" si="39"/>
        <v>0</v>
      </c>
      <c r="T149" s="500">
        <f t="shared" si="39"/>
        <v>0</v>
      </c>
      <c r="U149" s="500">
        <f t="shared" si="39"/>
        <v>0</v>
      </c>
      <c r="V149" s="500">
        <f>SUM(V146,V139)</f>
        <v>0</v>
      </c>
      <c r="W149" s="501">
        <f>SUM(W146,W139)</f>
        <v>0</v>
      </c>
    </row>
    <row r="150" spans="1:23" x14ac:dyDescent="0.25">
      <c r="A150" s="502"/>
      <c r="B150" s="1383"/>
      <c r="C150" s="1383"/>
      <c r="D150" s="1383"/>
      <c r="E150" s="1383"/>
      <c r="F150" s="1383"/>
      <c r="G150" s="1383"/>
      <c r="H150" s="1383"/>
      <c r="I150" s="503"/>
      <c r="J150" s="504"/>
      <c r="K150" s="503"/>
      <c r="L150" s="503"/>
    </row>
    <row r="151" spans="1:23" ht="15.75" thickBot="1" x14ac:dyDescent="0.3">
      <c r="A151" s="505" t="s">
        <v>580</v>
      </c>
      <c r="I151" s="506"/>
      <c r="J151" s="507"/>
      <c r="K151" s="506"/>
    </row>
    <row r="152" spans="1:23" x14ac:dyDescent="0.25">
      <c r="A152" s="1609" t="s">
        <v>503</v>
      </c>
      <c r="B152" s="1610"/>
      <c r="C152" s="1610"/>
      <c r="D152" s="1610"/>
      <c r="E152" s="1610"/>
      <c r="F152" s="1610"/>
      <c r="G152" s="1610"/>
      <c r="H152" s="1610"/>
      <c r="I152" s="1610"/>
      <c r="J152" s="1611"/>
      <c r="K152" s="508"/>
      <c r="L152" s="508"/>
    </row>
    <row r="153" spans="1:23" ht="15.75" thickBot="1" x14ac:dyDescent="0.3">
      <c r="A153" s="1612"/>
      <c r="B153" s="1613"/>
      <c r="C153" s="1613"/>
      <c r="D153" s="1613"/>
      <c r="E153" s="1613"/>
      <c r="F153" s="1613"/>
      <c r="G153" s="1613"/>
      <c r="H153" s="1613"/>
      <c r="I153" s="1613"/>
      <c r="J153" s="1614"/>
      <c r="K153" s="508"/>
      <c r="L153" s="508"/>
    </row>
    <row r="162" spans="13:13" x14ac:dyDescent="0.25">
      <c r="M162" s="100" t="s">
        <v>388</v>
      </c>
    </row>
    <row r="166" spans="13:13" ht="18" customHeight="1" x14ac:dyDescent="0.25"/>
  </sheetData>
  <sheetProtection formatCells="0" formatColumns="0" formatRows="0" insertColumns="0" insertRows="0" selectLockedCells="1"/>
  <mergeCells count="242">
    <mergeCell ref="A149:I149"/>
    <mergeCell ref="A143:M143"/>
    <mergeCell ref="A147:I147"/>
    <mergeCell ref="A148:I148"/>
    <mergeCell ref="N26:W26"/>
    <mergeCell ref="N42:W42"/>
    <mergeCell ref="N63:W63"/>
    <mergeCell ref="N77:W77"/>
    <mergeCell ref="N91:W91"/>
    <mergeCell ref="N117:W117"/>
    <mergeCell ref="N143:W143"/>
    <mergeCell ref="N147:W147"/>
    <mergeCell ref="B144:C144"/>
    <mergeCell ref="B145:C145"/>
    <mergeCell ref="A133:B133"/>
    <mergeCell ref="C133:H133"/>
    <mergeCell ref="A134:B134"/>
    <mergeCell ref="C134:H134"/>
    <mergeCell ref="A135:B135"/>
    <mergeCell ref="C135:H135"/>
    <mergeCell ref="A136:B136"/>
    <mergeCell ref="A122:B122"/>
    <mergeCell ref="C122:H122"/>
    <mergeCell ref="A123:B123"/>
    <mergeCell ref="Y6:AB6"/>
    <mergeCell ref="A137:B137"/>
    <mergeCell ref="C137:H137"/>
    <mergeCell ref="A44:A46"/>
    <mergeCell ref="A47:A49"/>
    <mergeCell ref="A50:A52"/>
    <mergeCell ref="A53:A55"/>
    <mergeCell ref="A56:A58"/>
    <mergeCell ref="E44:F44"/>
    <mergeCell ref="E45:F45"/>
    <mergeCell ref="E46:F46"/>
    <mergeCell ref="E47:F47"/>
    <mergeCell ref="E48:F48"/>
    <mergeCell ref="E49:F49"/>
    <mergeCell ref="E50:F50"/>
    <mergeCell ref="E51:F51"/>
    <mergeCell ref="E52:F52"/>
    <mergeCell ref="E53:F53"/>
    <mergeCell ref="E54:F54"/>
    <mergeCell ref="E55:F55"/>
    <mergeCell ref="B56:F56"/>
    <mergeCell ref="B57:F57"/>
    <mergeCell ref="B102:C102"/>
    <mergeCell ref="B103:C103"/>
    <mergeCell ref="C123:H123"/>
    <mergeCell ref="A124:B124"/>
    <mergeCell ref="C124:H124"/>
    <mergeCell ref="C136:H136"/>
    <mergeCell ref="A115:J115"/>
    <mergeCell ref="A118:B118"/>
    <mergeCell ref="C118:H118"/>
    <mergeCell ref="A130:B130"/>
    <mergeCell ref="C130:H130"/>
    <mergeCell ref="A131:B131"/>
    <mergeCell ref="C131:H131"/>
    <mergeCell ref="A132:B132"/>
    <mergeCell ref="C132:H132"/>
    <mergeCell ref="C121:H121"/>
    <mergeCell ref="A128:B128"/>
    <mergeCell ref="C128:H128"/>
    <mergeCell ref="A129:B129"/>
    <mergeCell ref="C129:H129"/>
    <mergeCell ref="A127:J127"/>
    <mergeCell ref="A126:B126"/>
    <mergeCell ref="C126:H126"/>
    <mergeCell ref="A125:B125"/>
    <mergeCell ref="C125:H125"/>
    <mergeCell ref="A121:B121"/>
    <mergeCell ref="A152:J153"/>
    <mergeCell ref="A139:H139"/>
    <mergeCell ref="F35:G35"/>
    <mergeCell ref="C35:E35"/>
    <mergeCell ref="A35:B35"/>
    <mergeCell ref="A114:J114"/>
    <mergeCell ref="A146:H146"/>
    <mergeCell ref="A117:J117"/>
    <mergeCell ref="A140:J140"/>
    <mergeCell ref="A141:J141"/>
    <mergeCell ref="A73:H73"/>
    <mergeCell ref="A77:J77"/>
    <mergeCell ref="A113:H113"/>
    <mergeCell ref="A91:J91"/>
    <mergeCell ref="A74:J74"/>
    <mergeCell ref="A75:J75"/>
    <mergeCell ref="A88:J88"/>
    <mergeCell ref="A89:J89"/>
    <mergeCell ref="A87:H87"/>
    <mergeCell ref="A37:B37"/>
    <mergeCell ref="A138:H138"/>
    <mergeCell ref="B101:C101"/>
    <mergeCell ref="A119:B119"/>
    <mergeCell ref="C119:H119"/>
    <mergeCell ref="A26:J26"/>
    <mergeCell ref="A27:B27"/>
    <mergeCell ref="C27:E27"/>
    <mergeCell ref="F27:G27"/>
    <mergeCell ref="D10:F10"/>
    <mergeCell ref="N9:W9"/>
    <mergeCell ref="A20:C20"/>
    <mergeCell ref="A21:C21"/>
    <mergeCell ref="A15:C15"/>
    <mergeCell ref="A16:C16"/>
    <mergeCell ref="A17:C17"/>
    <mergeCell ref="A18:C18"/>
    <mergeCell ref="A19:C19"/>
    <mergeCell ref="A10:C10"/>
    <mergeCell ref="A11:C11"/>
    <mergeCell ref="A12:C12"/>
    <mergeCell ref="A13:C13"/>
    <mergeCell ref="A14:C14"/>
    <mergeCell ref="D11:F11"/>
    <mergeCell ref="D12:F12"/>
    <mergeCell ref="D13:F13"/>
    <mergeCell ref="D14:F14"/>
    <mergeCell ref="A22:H22"/>
    <mergeCell ref="A24:J24"/>
    <mergeCell ref="A23:J23"/>
    <mergeCell ref="A1:J1"/>
    <mergeCell ref="A2:J2"/>
    <mergeCell ref="A5:J5"/>
    <mergeCell ref="A9:J9"/>
    <mergeCell ref="E6:J6"/>
    <mergeCell ref="E7:J7"/>
    <mergeCell ref="A3:J3"/>
    <mergeCell ref="A6:D6"/>
    <mergeCell ref="A4:J4"/>
    <mergeCell ref="A7:D7"/>
    <mergeCell ref="D15:F15"/>
    <mergeCell ref="D16:F16"/>
    <mergeCell ref="D17:F17"/>
    <mergeCell ref="D18:F18"/>
    <mergeCell ref="D19:F19"/>
    <mergeCell ref="D20:F20"/>
    <mergeCell ref="D21:F21"/>
    <mergeCell ref="A120:B120"/>
    <mergeCell ref="C120:H120"/>
    <mergeCell ref="A60:J60"/>
    <mergeCell ref="A64:H64"/>
    <mergeCell ref="A59:H59"/>
    <mergeCell ref="A36:B36"/>
    <mergeCell ref="C36:E36"/>
    <mergeCell ref="F36:G36"/>
    <mergeCell ref="A42:J42"/>
    <mergeCell ref="A61:J61"/>
    <mergeCell ref="F37:G37"/>
    <mergeCell ref="A39:J39"/>
    <mergeCell ref="A40:J40"/>
    <mergeCell ref="B43:H43"/>
    <mergeCell ref="B58:F58"/>
    <mergeCell ref="C37:E37"/>
    <mergeCell ref="E103:F103"/>
    <mergeCell ref="E104:F104"/>
    <mergeCell ref="B96:C96"/>
    <mergeCell ref="B97:C97"/>
    <mergeCell ref="B98:C98"/>
    <mergeCell ref="B99:C99"/>
    <mergeCell ref="B100:C100"/>
    <mergeCell ref="A78:B78"/>
    <mergeCell ref="A79:B79"/>
    <mergeCell ref="C78:H78"/>
    <mergeCell ref="C79:H79"/>
    <mergeCell ref="C80:H80"/>
    <mergeCell ref="C81:H81"/>
    <mergeCell ref="C82:H82"/>
    <mergeCell ref="C83:H83"/>
    <mergeCell ref="C84:H84"/>
    <mergeCell ref="B110:C110"/>
    <mergeCell ref="E107:F107"/>
    <mergeCell ref="E108:F108"/>
    <mergeCell ref="E109:F109"/>
    <mergeCell ref="E110:F110"/>
    <mergeCell ref="F32:G32"/>
    <mergeCell ref="F33:G33"/>
    <mergeCell ref="A29:B29"/>
    <mergeCell ref="C33:E33"/>
    <mergeCell ref="A28:B28"/>
    <mergeCell ref="C31:E31"/>
    <mergeCell ref="C32:E32"/>
    <mergeCell ref="E111:F111"/>
    <mergeCell ref="A80:B80"/>
    <mergeCell ref="A81:B81"/>
    <mergeCell ref="A82:B82"/>
    <mergeCell ref="A83:B83"/>
    <mergeCell ref="A84:B84"/>
    <mergeCell ref="B104:C104"/>
    <mergeCell ref="B94:C94"/>
    <mergeCell ref="B95:C95"/>
    <mergeCell ref="E92:F92"/>
    <mergeCell ref="E93:F93"/>
    <mergeCell ref="E99:F99"/>
    <mergeCell ref="E100:F100"/>
    <mergeCell ref="E101:F101"/>
    <mergeCell ref="E94:F94"/>
    <mergeCell ref="E95:F95"/>
    <mergeCell ref="B92:C92"/>
    <mergeCell ref="E112:F112"/>
    <mergeCell ref="E96:F96"/>
    <mergeCell ref="E97:F97"/>
    <mergeCell ref="E98:F98"/>
    <mergeCell ref="E105:F105"/>
    <mergeCell ref="E106:F106"/>
    <mergeCell ref="B105:C105"/>
    <mergeCell ref="C85:H85"/>
    <mergeCell ref="A85:B85"/>
    <mergeCell ref="A86:B86"/>
    <mergeCell ref="C86:H86"/>
    <mergeCell ref="E102:F102"/>
    <mergeCell ref="B106:C106"/>
    <mergeCell ref="B107:C107"/>
    <mergeCell ref="B111:C111"/>
    <mergeCell ref="B112:C112"/>
    <mergeCell ref="B108:C108"/>
    <mergeCell ref="B109:C109"/>
    <mergeCell ref="B93:C93"/>
    <mergeCell ref="A70:H70"/>
    <mergeCell ref="A72:H72"/>
    <mergeCell ref="A71:H71"/>
    <mergeCell ref="A69:H69"/>
    <mergeCell ref="A66:H66"/>
    <mergeCell ref="A67:H67"/>
    <mergeCell ref="F34:G34"/>
    <mergeCell ref="C28:E28"/>
    <mergeCell ref="C30:E30"/>
    <mergeCell ref="F28:G28"/>
    <mergeCell ref="F30:G30"/>
    <mergeCell ref="C34:E34"/>
    <mergeCell ref="A38:H38"/>
    <mergeCell ref="A63:J63"/>
    <mergeCell ref="A68:H68"/>
    <mergeCell ref="A65:H65"/>
    <mergeCell ref="A34:B34"/>
    <mergeCell ref="A32:B32"/>
    <mergeCell ref="A33:B33"/>
    <mergeCell ref="A30:B30"/>
    <mergeCell ref="A31:B31"/>
    <mergeCell ref="C29:E29"/>
    <mergeCell ref="F29:G29"/>
    <mergeCell ref="F31:G31"/>
  </mergeCells>
  <dataValidations count="2">
    <dataValidation type="list" allowBlank="1" showInputMessage="1" showErrorMessage="1" sqref="A145" xr:uid="{C651CD28-2970-48F6-BD06-33A3CE3058C3}">
      <formula1>IndirectEntityType</formula1>
    </dataValidation>
    <dataValidation type="list" allowBlank="1" showInputMessage="1" showErrorMessage="1" sqref="B145:C145" xr:uid="{0C2C1250-B71B-408B-830C-42A4BEBE4D74}">
      <formula1>IndirectAnnualFedFunds</formula1>
    </dataValidation>
  </dataValidations>
  <pageMargins left="0.25" right="0.25" top="0.75" bottom="0.75" header="0.3" footer="0.3"/>
  <pageSetup scale="52" fitToHeight="0" orientation="landscape" r:id="rId1"/>
  <rowBreaks count="2" manualBreakCount="2">
    <brk id="40" max="16383" man="1"/>
    <brk id="89"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00000000}">
          <x14:formula1>
            <xm:f>'Grantee Project Data'!$C$17:$C$27</xm:f>
          </x14:formula1>
          <xm:sqref>D93:D112</xm:sqref>
        </x14:dataValidation>
        <x14:dataValidation type="list" allowBlank="1" showInputMessage="1" showErrorMessage="1" xr:uid="{00000000-0002-0000-1B00-000001000000}">
          <x14:formula1>
            <xm:f>'Grantee Project Data'!$C$18:$C$27</xm:f>
          </x14:formula1>
          <xm:sqref>A128:B137</xm:sqref>
        </x14:dataValidation>
        <x14:dataValidation type="list" allowBlank="1" showInputMessage="1" showErrorMessage="1" xr:uid="{98B8BDE4-755C-4D65-889B-80994745DC07}">
          <x14:formula1>
            <xm:f>Look_Up!#REF!</xm:f>
          </x14:formula1>
          <xm:sqref>D145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0"/>
  <sheetViews>
    <sheetView workbookViewId="0">
      <selection sqref="A1:J1"/>
    </sheetView>
  </sheetViews>
  <sheetFormatPr defaultColWidth="9.140625" defaultRowHeight="15" x14ac:dyDescent="0.25"/>
  <cols>
    <col min="1" max="1" width="40.42578125" customWidth="1"/>
    <col min="2" max="2" width="25.42578125" customWidth="1"/>
    <col min="3" max="3" width="20.42578125" customWidth="1"/>
    <col min="4" max="4" width="17.140625" customWidth="1"/>
    <col min="5" max="5" width="16.85546875" customWidth="1"/>
    <col min="6" max="6" width="16.140625" customWidth="1"/>
    <col min="8" max="8" width="11.85546875" customWidth="1"/>
    <col min="10" max="10" width="40.140625" customWidth="1"/>
  </cols>
  <sheetData>
    <row r="1" spans="1:10" x14ac:dyDescent="0.25">
      <c r="A1" s="1788" t="s">
        <v>444</v>
      </c>
      <c r="B1" s="1788"/>
      <c r="C1" s="1788"/>
      <c r="D1" s="1788"/>
      <c r="E1" s="1788"/>
      <c r="F1" s="1788"/>
      <c r="G1" s="1788"/>
      <c r="H1" s="1788"/>
      <c r="I1" s="1788"/>
      <c r="J1" s="1788"/>
    </row>
    <row r="2" spans="1:10" x14ac:dyDescent="0.25">
      <c r="A2" s="1788" t="s">
        <v>895</v>
      </c>
      <c r="B2" s="1788"/>
      <c r="C2" s="1788"/>
      <c r="D2" s="1788"/>
      <c r="E2" s="1788"/>
      <c r="F2" s="1788"/>
      <c r="G2" s="1788"/>
      <c r="H2" s="1788"/>
      <c r="I2" s="1788"/>
      <c r="J2" s="1788"/>
    </row>
    <row r="3" spans="1:10" ht="31.5" customHeight="1" x14ac:dyDescent="0.25">
      <c r="A3" s="1789" t="s">
        <v>896</v>
      </c>
      <c r="B3" s="1495"/>
      <c r="C3" s="1495"/>
      <c r="D3" s="1495"/>
      <c r="E3" s="1495"/>
      <c r="F3" s="1495"/>
      <c r="G3" s="1495"/>
      <c r="H3" s="1495"/>
      <c r="I3" s="1495"/>
      <c r="J3" s="1495"/>
    </row>
    <row r="4" spans="1:10" ht="90.75" customHeight="1" x14ac:dyDescent="0.25">
      <c r="A4" s="1789" t="s">
        <v>897</v>
      </c>
      <c r="B4" s="1789"/>
      <c r="C4" s="1789"/>
      <c r="D4" s="1789"/>
      <c r="E4" s="1789"/>
      <c r="F4" s="1789"/>
      <c r="G4" s="1789"/>
      <c r="H4" s="1789"/>
      <c r="I4" s="1789"/>
      <c r="J4" s="1789"/>
    </row>
    <row r="5" spans="1:10" ht="15.75" thickBot="1" x14ac:dyDescent="0.3"/>
    <row r="6" spans="1:10" x14ac:dyDescent="0.25">
      <c r="A6" s="1790" t="s">
        <v>710</v>
      </c>
      <c r="B6" s="1791"/>
      <c r="C6" s="1792"/>
      <c r="D6" s="1408"/>
      <c r="E6" s="1504" t="str">
        <f>'Grantee Project Data'!C7</f>
        <v>[Name of Applicant]</v>
      </c>
      <c r="F6" s="1504"/>
      <c r="G6" s="1504"/>
      <c r="H6" s="1504"/>
      <c r="I6" s="1504"/>
      <c r="J6" s="1505"/>
    </row>
    <row r="7" spans="1:10" ht="15.75" thickBot="1" x14ac:dyDescent="0.3">
      <c r="A7" s="1783" t="s">
        <v>747</v>
      </c>
      <c r="B7" s="1784"/>
      <c r="C7" s="1785"/>
      <c r="D7" s="1409"/>
      <c r="E7" s="1514" t="str">
        <f>'Grantee Project Data'!C30</f>
        <v>[Title or Name of Project]</v>
      </c>
      <c r="F7" s="1514"/>
      <c r="G7" s="1514"/>
      <c r="H7" s="1514"/>
      <c r="I7" s="1514"/>
      <c r="J7" s="1515"/>
    </row>
    <row r="8" spans="1:10" x14ac:dyDescent="0.25">
      <c r="A8" s="433"/>
      <c r="B8" s="433"/>
      <c r="C8" s="100"/>
      <c r="D8" s="100"/>
      <c r="E8" s="100"/>
      <c r="F8" s="100"/>
      <c r="G8" s="100"/>
      <c r="H8" s="100"/>
      <c r="I8" s="100"/>
      <c r="J8" s="100"/>
    </row>
    <row r="9" spans="1:10" ht="45" customHeight="1" x14ac:dyDescent="0.25">
      <c r="A9" s="1786" t="s">
        <v>898</v>
      </c>
      <c r="B9" s="1786"/>
      <c r="C9" s="1786"/>
      <c r="D9" s="1786"/>
      <c r="E9" s="1786"/>
      <c r="F9" s="1786"/>
      <c r="G9" s="1786"/>
      <c r="H9" s="433" t="s">
        <v>899</v>
      </c>
      <c r="I9" s="1787" t="s">
        <v>900</v>
      </c>
      <c r="J9" s="1787"/>
    </row>
    <row r="10" spans="1:10" ht="45" customHeight="1" x14ac:dyDescent="0.25">
      <c r="A10" s="1472" t="s">
        <v>901</v>
      </c>
      <c r="B10" s="1472"/>
      <c r="C10" s="1472"/>
      <c r="D10" s="1472"/>
      <c r="E10" s="1472"/>
      <c r="F10" s="1472"/>
      <c r="G10" s="1472"/>
      <c r="H10" s="847" t="s">
        <v>735</v>
      </c>
      <c r="I10" s="1781" t="s">
        <v>902</v>
      </c>
      <c r="J10" s="1781"/>
    </row>
    <row r="11" spans="1:10" ht="44.25" customHeight="1" x14ac:dyDescent="0.25">
      <c r="A11" s="1472" t="s">
        <v>903</v>
      </c>
      <c r="B11" s="1472"/>
      <c r="C11" s="1472"/>
      <c r="D11" s="1472"/>
      <c r="E11" s="1472"/>
      <c r="F11" s="1472"/>
      <c r="G11" s="1472"/>
      <c r="H11" s="847" t="s">
        <v>904</v>
      </c>
      <c r="I11" s="1781" t="s">
        <v>905</v>
      </c>
      <c r="J11" s="1781"/>
    </row>
    <row r="12" spans="1:10" ht="56.25" customHeight="1" x14ac:dyDescent="0.25">
      <c r="A12" s="1472" t="s">
        <v>906</v>
      </c>
      <c r="B12" s="1472"/>
      <c r="C12" s="1472"/>
      <c r="D12" s="1472"/>
      <c r="E12" s="1472"/>
      <c r="F12" s="1472"/>
      <c r="G12" s="1472"/>
      <c r="H12" s="847" t="s">
        <v>904</v>
      </c>
      <c r="I12" s="1780" t="s">
        <v>907</v>
      </c>
      <c r="J12" s="1780"/>
    </row>
    <row r="13" spans="1:10" ht="59.25" customHeight="1" x14ac:dyDescent="0.25">
      <c r="A13" s="1779" t="s">
        <v>908</v>
      </c>
      <c r="B13" s="1779"/>
      <c r="C13" s="1779"/>
      <c r="D13" s="1779"/>
      <c r="E13" s="1779"/>
      <c r="F13" s="1779"/>
      <c r="G13" s="1779"/>
      <c r="H13" s="847" t="s">
        <v>904</v>
      </c>
      <c r="I13" s="1780" t="s">
        <v>909</v>
      </c>
      <c r="J13" s="1780"/>
    </row>
    <row r="14" spans="1:10" ht="88.5" customHeight="1" x14ac:dyDescent="0.25">
      <c r="A14" s="1472" t="s">
        <v>910</v>
      </c>
      <c r="B14" s="1472"/>
      <c r="C14" s="1472"/>
      <c r="D14" s="1472"/>
      <c r="E14" s="1472"/>
      <c r="F14" s="1472"/>
      <c r="G14" s="1472"/>
      <c r="H14" s="847" t="str">
        <f>'Tab 5-WQM'!E10</f>
        <v>[True/False]</v>
      </c>
      <c r="I14" s="1781" t="s">
        <v>911</v>
      </c>
      <c r="J14" s="1781"/>
    </row>
    <row r="16" spans="1:10" x14ac:dyDescent="0.25">
      <c r="A16" s="43" t="s">
        <v>912</v>
      </c>
    </row>
    <row r="17" spans="1:10" ht="58.5" customHeight="1" x14ac:dyDescent="0.25">
      <c r="A17" s="1782" t="s">
        <v>913</v>
      </c>
      <c r="B17" s="1782"/>
      <c r="C17" s="1782"/>
      <c r="D17" s="1782"/>
      <c r="E17" s="1782"/>
      <c r="F17" s="1782"/>
      <c r="G17" s="1782"/>
      <c r="H17" s="1782"/>
      <c r="I17" s="1782"/>
      <c r="J17" s="1782"/>
    </row>
    <row r="18" spans="1:10" x14ac:dyDescent="0.25">
      <c r="E18" s="781"/>
    </row>
    <row r="19" spans="1:10" x14ac:dyDescent="0.25">
      <c r="A19" s="1472" t="s">
        <v>914</v>
      </c>
      <c r="B19" s="1472"/>
      <c r="C19" s="1472"/>
      <c r="D19" s="1472"/>
      <c r="E19" s="1472"/>
      <c r="F19" s="1472"/>
      <c r="G19" s="1472"/>
      <c r="H19" s="1472"/>
      <c r="I19" s="1472"/>
      <c r="J19" s="1472"/>
    </row>
    <row r="20" spans="1:10" ht="30" x14ac:dyDescent="0.25">
      <c r="B20" s="1383" t="s">
        <v>915</v>
      </c>
      <c r="C20" s="1383" t="s">
        <v>916</v>
      </c>
      <c r="D20" s="1383" t="s">
        <v>917</v>
      </c>
    </row>
    <row r="21" spans="1:10" x14ac:dyDescent="0.25">
      <c r="A21" s="780" t="s">
        <v>459</v>
      </c>
      <c r="B21" s="870"/>
      <c r="C21" s="791">
        <v>0</v>
      </c>
      <c r="D21" s="778">
        <f>B21*C21</f>
        <v>0</v>
      </c>
    </row>
    <row r="22" spans="1:10" x14ac:dyDescent="0.25">
      <c r="A22" s="780" t="s">
        <v>462</v>
      </c>
      <c r="B22" s="870"/>
      <c r="C22" s="791">
        <v>0</v>
      </c>
      <c r="D22" s="778">
        <f t="shared" ref="D22:D31" si="0">B22*C22</f>
        <v>0</v>
      </c>
    </row>
    <row r="23" spans="1:10" x14ac:dyDescent="0.25">
      <c r="A23" s="780" t="s">
        <v>479</v>
      </c>
      <c r="B23" s="870"/>
      <c r="C23" s="791">
        <v>0</v>
      </c>
      <c r="D23" s="778">
        <f t="shared" si="0"/>
        <v>0</v>
      </c>
    </row>
    <row r="24" spans="1:10" x14ac:dyDescent="0.25">
      <c r="A24" s="1384" t="s">
        <v>486</v>
      </c>
      <c r="B24" s="870"/>
      <c r="C24" s="791">
        <v>0</v>
      </c>
      <c r="D24" s="778">
        <f t="shared" si="0"/>
        <v>0</v>
      </c>
    </row>
    <row r="25" spans="1:10" x14ac:dyDescent="0.25">
      <c r="A25" s="1384" t="s">
        <v>487</v>
      </c>
      <c r="B25" s="870"/>
      <c r="C25" s="791">
        <v>0</v>
      </c>
      <c r="D25" s="778">
        <f t="shared" si="0"/>
        <v>0</v>
      </c>
    </row>
    <row r="26" spans="1:10" x14ac:dyDescent="0.25">
      <c r="A26" s="1384" t="s">
        <v>488</v>
      </c>
      <c r="B26" s="870"/>
      <c r="C26" s="791">
        <v>0</v>
      </c>
      <c r="D26" s="778">
        <f t="shared" si="0"/>
        <v>0</v>
      </c>
    </row>
    <row r="27" spans="1:10" x14ac:dyDescent="0.25">
      <c r="A27" s="1384" t="s">
        <v>489</v>
      </c>
      <c r="B27" s="870"/>
      <c r="C27" s="791">
        <v>0</v>
      </c>
      <c r="D27" s="778">
        <f t="shared" si="0"/>
        <v>0</v>
      </c>
    </row>
    <row r="28" spans="1:10" x14ac:dyDescent="0.25">
      <c r="A28" s="780" t="s">
        <v>492</v>
      </c>
      <c r="B28" s="870"/>
      <c r="C28" s="791">
        <v>0</v>
      </c>
      <c r="D28" s="778">
        <f t="shared" si="0"/>
        <v>0</v>
      </c>
    </row>
    <row r="29" spans="1:10" x14ac:dyDescent="0.25">
      <c r="A29" s="780" t="s">
        <v>493</v>
      </c>
      <c r="B29" s="870"/>
      <c r="C29" s="791">
        <v>0</v>
      </c>
      <c r="D29" s="778">
        <f t="shared" si="0"/>
        <v>0</v>
      </c>
    </row>
    <row r="30" spans="1:10" x14ac:dyDescent="0.25">
      <c r="A30" s="780" t="s">
        <v>491</v>
      </c>
      <c r="B30" s="870"/>
      <c r="C30" s="791">
        <v>0</v>
      </c>
      <c r="D30" s="778">
        <f t="shared" si="0"/>
        <v>0</v>
      </c>
    </row>
    <row r="31" spans="1:10" ht="15.75" thickBot="1" x14ac:dyDescent="0.3">
      <c r="A31" s="1384" t="s">
        <v>494</v>
      </c>
      <c r="B31" s="871"/>
      <c r="C31" s="792">
        <v>0</v>
      </c>
      <c r="D31" s="779">
        <f t="shared" si="0"/>
        <v>0</v>
      </c>
    </row>
    <row r="32" spans="1:10" ht="45" x14ac:dyDescent="0.25">
      <c r="A32" s="668" t="s">
        <v>918</v>
      </c>
      <c r="B32" s="97">
        <f>SUM(B21:B31)</f>
        <v>0</v>
      </c>
      <c r="C32" s="100" t="s">
        <v>919</v>
      </c>
      <c r="D32" s="97">
        <f>SUM(D21:D31)</f>
        <v>0</v>
      </c>
      <c r="E32" s="216">
        <v>0.15</v>
      </c>
      <c r="F32" s="782">
        <f>D32*E32</f>
        <v>0</v>
      </c>
      <c r="G32" t="s">
        <v>920</v>
      </c>
    </row>
    <row r="33" spans="1:10" ht="45" x14ac:dyDescent="0.25">
      <c r="B33" s="97"/>
      <c r="C33" s="100" t="s">
        <v>921</v>
      </c>
      <c r="D33" s="97">
        <f>B32-D32</f>
        <v>0</v>
      </c>
      <c r="E33" s="216">
        <v>0.3</v>
      </c>
      <c r="F33" s="782">
        <f>D33*E33</f>
        <v>0</v>
      </c>
      <c r="G33" t="s">
        <v>922</v>
      </c>
    </row>
    <row r="34" spans="1:10" x14ac:dyDescent="0.25">
      <c r="F34" s="782">
        <f>SUM(F32:F33)</f>
        <v>0</v>
      </c>
      <c r="G34" t="s">
        <v>923</v>
      </c>
    </row>
    <row r="35" spans="1:10" ht="15" customHeight="1" x14ac:dyDescent="0.25"/>
    <row r="36" spans="1:10" x14ac:dyDescent="0.25">
      <c r="A36" s="43" t="s">
        <v>924</v>
      </c>
    </row>
    <row r="37" spans="1:10" ht="48.75" customHeight="1" x14ac:dyDescent="0.25">
      <c r="A37" s="1782" t="s">
        <v>925</v>
      </c>
      <c r="B37" s="1782"/>
      <c r="C37" s="1782"/>
      <c r="D37" s="1782"/>
      <c r="E37" s="1782"/>
      <c r="F37" s="1782"/>
      <c r="G37" s="1782"/>
      <c r="H37" s="1782"/>
      <c r="I37" s="1782"/>
      <c r="J37" s="1782"/>
    </row>
    <row r="38" spans="1:10" x14ac:dyDescent="0.25">
      <c r="E38" s="781"/>
    </row>
    <row r="39" spans="1:10" x14ac:dyDescent="0.25">
      <c r="A39" t="s">
        <v>926</v>
      </c>
    </row>
    <row r="40" spans="1:10" ht="30" x14ac:dyDescent="0.25">
      <c r="A40" s="1384" t="s">
        <v>927</v>
      </c>
      <c r="B40" s="97">
        <f>B32</f>
        <v>0</v>
      </c>
      <c r="C40" s="216">
        <v>0.1</v>
      </c>
      <c r="D40" s="794">
        <f>IF(H11=TRUE, B40*C40, 0)</f>
        <v>0</v>
      </c>
      <c r="E40" t="s">
        <v>928</v>
      </c>
    </row>
    <row r="41" spans="1:10" x14ac:dyDescent="0.25">
      <c r="A41" s="793"/>
      <c r="B41" s="97"/>
      <c r="C41" s="216">
        <v>0.05</v>
      </c>
      <c r="D41" s="794">
        <f>IF(H12=TRUE, B40*C41, 0)</f>
        <v>0</v>
      </c>
      <c r="E41" t="s">
        <v>928</v>
      </c>
    </row>
    <row r="42" spans="1:10" x14ac:dyDescent="0.25">
      <c r="A42" s="1349"/>
      <c r="D42" s="786" t="s">
        <v>929</v>
      </c>
      <c r="E42" t="s">
        <v>930</v>
      </c>
    </row>
    <row r="43" spans="1:10" x14ac:dyDescent="0.25">
      <c r="A43" s="43" t="s">
        <v>931</v>
      </c>
    </row>
    <row r="44" spans="1:10" ht="41.25" customHeight="1" x14ac:dyDescent="0.25">
      <c r="A44" s="1782" t="s">
        <v>932</v>
      </c>
      <c r="B44" s="1782"/>
      <c r="C44" s="1782"/>
      <c r="D44" s="1782"/>
      <c r="E44" s="1782"/>
      <c r="F44" s="1782"/>
      <c r="G44" s="1782"/>
      <c r="H44" s="1782"/>
      <c r="I44" s="1782"/>
      <c r="J44" s="1782"/>
    </row>
    <row r="45" spans="1:10" x14ac:dyDescent="0.25">
      <c r="A45" s="1472" t="s">
        <v>926</v>
      </c>
      <c r="B45" s="1472"/>
      <c r="C45" s="1472"/>
      <c r="H45" s="781"/>
    </row>
    <row r="46" spans="1:10" x14ac:dyDescent="0.25">
      <c r="A46" t="s">
        <v>927</v>
      </c>
      <c r="B46" s="97">
        <f>B32</f>
        <v>0</v>
      </c>
      <c r="C46" s="785">
        <v>0.05</v>
      </c>
      <c r="D46" s="782">
        <f>IF(H13=TRUE, 0, B46*C46)</f>
        <v>0</v>
      </c>
      <c r="E46" t="s">
        <v>928</v>
      </c>
    </row>
    <row r="47" spans="1:10" x14ac:dyDescent="0.25">
      <c r="D47" s="786" t="s">
        <v>929</v>
      </c>
      <c r="E47" t="s">
        <v>933</v>
      </c>
    </row>
    <row r="48" spans="1:10" x14ac:dyDescent="0.25">
      <c r="A48" s="43" t="s">
        <v>136</v>
      </c>
    </row>
    <row r="49" spans="1:10" ht="31.5" customHeight="1" x14ac:dyDescent="0.25">
      <c r="A49" s="1782" t="s">
        <v>934</v>
      </c>
      <c r="B49" s="1782"/>
      <c r="C49" s="1782"/>
      <c r="D49" s="1782"/>
      <c r="E49" s="1782"/>
      <c r="F49" s="1782"/>
      <c r="G49" s="1782"/>
      <c r="H49" s="1782"/>
      <c r="I49" s="1782"/>
      <c r="J49" s="1782"/>
    </row>
    <row r="50" spans="1:10" x14ac:dyDescent="0.25">
      <c r="A50" s="1781" t="s">
        <v>926</v>
      </c>
      <c r="B50" s="1782"/>
      <c r="C50" s="1782"/>
      <c r="D50" s="1410"/>
      <c r="E50" s="1410"/>
      <c r="F50" s="1410"/>
      <c r="G50" s="1410"/>
      <c r="H50" s="1410"/>
      <c r="I50" s="1410"/>
      <c r="J50" s="1410"/>
    </row>
    <row r="51" spans="1:10" x14ac:dyDescent="0.25">
      <c r="A51" t="s">
        <v>927</v>
      </c>
      <c r="B51" s="97">
        <f>B32</f>
        <v>0</v>
      </c>
      <c r="C51" s="785">
        <v>0.05</v>
      </c>
      <c r="D51" s="782">
        <f>IF(H14=TRUE, B51*C51, 0)</f>
        <v>0</v>
      </c>
      <c r="E51" t="s">
        <v>928</v>
      </c>
    </row>
    <row r="52" spans="1:10" x14ac:dyDescent="0.25">
      <c r="D52" s="786" t="s">
        <v>929</v>
      </c>
      <c r="E52" t="s">
        <v>935</v>
      </c>
    </row>
    <row r="53" spans="1:10" x14ac:dyDescent="0.25">
      <c r="A53" s="43" t="s">
        <v>936</v>
      </c>
    </row>
    <row r="54" spans="1:10" ht="30" customHeight="1" x14ac:dyDescent="0.25">
      <c r="A54" s="1781" t="s">
        <v>937</v>
      </c>
      <c r="B54" s="1781"/>
      <c r="C54" s="782">
        <f>SUM(D51+D46) + SUM(D40:D41)</f>
        <v>0</v>
      </c>
    </row>
    <row r="55" spans="1:10" ht="30" customHeight="1" x14ac:dyDescent="0.25">
      <c r="A55" s="1780" t="s">
        <v>938</v>
      </c>
      <c r="B55" s="1780"/>
      <c r="C55" s="869" t="e">
        <f>D52+D47+D42</f>
        <v>#VALUE!</v>
      </c>
      <c r="D55" s="868"/>
    </row>
    <row r="56" spans="1:10" ht="30" customHeight="1" x14ac:dyDescent="0.25">
      <c r="A56" s="1780" t="s">
        <v>939</v>
      </c>
      <c r="B56" s="1780"/>
      <c r="C56" s="97" t="e">
        <f>(SUM(B21:B26)+B31)+C55</f>
        <v>#VALUE!</v>
      </c>
    </row>
    <row r="57" spans="1:10" x14ac:dyDescent="0.25">
      <c r="A57" s="1779" t="s">
        <v>940</v>
      </c>
      <c r="B57" s="1779"/>
      <c r="C57" s="97" t="e">
        <f>SUM(B27:B30)+C56</f>
        <v>#VALUE!</v>
      </c>
    </row>
    <row r="58" spans="1:10" ht="30" customHeight="1" x14ac:dyDescent="0.25">
      <c r="A58" s="1780" t="s">
        <v>941</v>
      </c>
      <c r="B58" s="1780"/>
      <c r="C58" s="216" t="e">
        <f>C56/C57</f>
        <v>#VALUE!</v>
      </c>
    </row>
    <row r="59" spans="1:10" ht="30" customHeight="1" x14ac:dyDescent="0.25">
      <c r="A59" s="1781" t="s">
        <v>942</v>
      </c>
      <c r="B59" s="1781"/>
      <c r="C59" s="785">
        <v>0.5</v>
      </c>
    </row>
    <row r="60" spans="1:10" x14ac:dyDescent="0.25">
      <c r="C60" s="760" t="e">
        <f>C58&lt;C59</f>
        <v>#VALUE!</v>
      </c>
    </row>
  </sheetData>
  <mergeCells count="33">
    <mergeCell ref="A1:J1"/>
    <mergeCell ref="A2:J2"/>
    <mergeCell ref="A3:J3"/>
    <mergeCell ref="A4:J4"/>
    <mergeCell ref="A6:C6"/>
    <mergeCell ref="E6:J6"/>
    <mergeCell ref="A7:C7"/>
    <mergeCell ref="E7:J7"/>
    <mergeCell ref="A9:G9"/>
    <mergeCell ref="I9:J9"/>
    <mergeCell ref="A10:G10"/>
    <mergeCell ref="I10:J10"/>
    <mergeCell ref="A44:J44"/>
    <mergeCell ref="A11:G11"/>
    <mergeCell ref="I11:J11"/>
    <mergeCell ref="A12:G12"/>
    <mergeCell ref="I12:J12"/>
    <mergeCell ref="A13:G13"/>
    <mergeCell ref="A37:J37"/>
    <mergeCell ref="I13:J13"/>
    <mergeCell ref="A14:G14"/>
    <mergeCell ref="I14:J14"/>
    <mergeCell ref="A17:J17"/>
    <mergeCell ref="A19:J19"/>
    <mergeCell ref="A57:B57"/>
    <mergeCell ref="A58:B58"/>
    <mergeCell ref="A59:B59"/>
    <mergeCell ref="A45:C45"/>
    <mergeCell ref="A49:J49"/>
    <mergeCell ref="A50:C50"/>
    <mergeCell ref="A54:B54"/>
    <mergeCell ref="A55:B55"/>
    <mergeCell ref="A56:B56"/>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00000000}">
          <x14:formula1>
            <xm:f>Look_Up!$C$1:$C$3</xm:f>
          </x14:formula1>
          <xm:sqref>E18 H10</xm:sqref>
        </x14:dataValidation>
        <x14:dataValidation type="list" allowBlank="1" showInputMessage="1" showErrorMessage="1" prompt="[% of budget category on septic activities]" xr:uid="{00000000-0002-0000-1E00-000001000000}">
          <x14:formula1>
            <xm:f>Look_Up!#REF!</xm:f>
          </x14:formula1>
          <xm:sqref>C21:C31</xm:sqref>
        </x14:dataValidation>
        <x14:dataValidation type="list" allowBlank="1" showInputMessage="1" showErrorMessage="1" xr:uid="{00000000-0002-0000-1E00-000002000000}">
          <x14:formula1>
            <xm:f>Look_Up!#REF!</xm:f>
          </x14:formula1>
          <xm:sqref>E38 H11:H13 H45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M63"/>
  <sheetViews>
    <sheetView workbookViewId="0"/>
  </sheetViews>
  <sheetFormatPr defaultColWidth="9.140625" defaultRowHeight="12.75" x14ac:dyDescent="0.2"/>
  <cols>
    <col min="1" max="1" width="2.140625" style="390" customWidth="1"/>
    <col min="2" max="2" width="44.140625" style="390" customWidth="1"/>
    <col min="3" max="3" width="30.5703125" style="390" customWidth="1"/>
    <col min="4" max="4" width="24.85546875" style="390" customWidth="1"/>
    <col min="5" max="5" width="19.5703125" style="390" customWidth="1"/>
    <col min="6" max="6" width="19" style="390" customWidth="1"/>
    <col min="7" max="7" width="17.42578125" style="390" customWidth="1"/>
    <col min="8" max="16384" width="9.140625" style="390"/>
  </cols>
  <sheetData>
    <row r="1" spans="2:13" ht="15.75" x14ac:dyDescent="0.25">
      <c r="B1" s="1806" t="s">
        <v>850</v>
      </c>
      <c r="C1" s="1806"/>
      <c r="D1" s="1806"/>
      <c r="E1" s="1806"/>
      <c r="F1" s="1806"/>
      <c r="G1" s="1806"/>
    </row>
    <row r="2" spans="2:13" ht="15.75" hidden="1" x14ac:dyDescent="0.25">
      <c r="B2" s="1806" t="s">
        <v>943</v>
      </c>
      <c r="C2" s="1806"/>
      <c r="D2" s="1806"/>
      <c r="E2" s="1806"/>
      <c r="F2" s="1806"/>
      <c r="G2" s="1806"/>
    </row>
    <row r="3" spans="2:13" ht="12.75" hidden="1" customHeight="1" x14ac:dyDescent="0.25">
      <c r="B3" s="1806" t="s">
        <v>944</v>
      </c>
      <c r="C3" s="1806"/>
      <c r="D3" s="1806"/>
      <c r="E3" s="1806"/>
      <c r="F3" s="1806"/>
      <c r="G3" s="1806"/>
    </row>
    <row r="4" spans="2:13" ht="15.75" x14ac:dyDescent="0.25">
      <c r="B4" s="1806" t="s">
        <v>945</v>
      </c>
      <c r="C4" s="1806"/>
      <c r="D4" s="1806"/>
      <c r="E4" s="1806"/>
      <c r="F4" s="1806"/>
      <c r="G4" s="1806"/>
    </row>
    <row r="5" spans="2:13" ht="32.25" customHeight="1" x14ac:dyDescent="0.2">
      <c r="B5" s="1817" t="s">
        <v>946</v>
      </c>
      <c r="C5" s="1817"/>
      <c r="D5" s="1817"/>
      <c r="E5" s="1817"/>
      <c r="F5" s="1817"/>
      <c r="G5" s="1817"/>
    </row>
    <row r="6" spans="2:13" ht="39.75" customHeight="1" x14ac:dyDescent="0.2">
      <c r="B6" s="1815" t="s">
        <v>947</v>
      </c>
      <c r="C6" s="1816"/>
      <c r="D6" s="1816"/>
      <c r="E6" s="1816"/>
      <c r="F6" s="1816"/>
      <c r="G6" s="1816"/>
      <c r="I6" s="393"/>
      <c r="J6" s="393"/>
      <c r="K6" s="393"/>
      <c r="L6" s="393"/>
      <c r="M6" s="393"/>
    </row>
    <row r="7" spans="2:13" ht="13.5" thickBot="1" x14ac:dyDescent="0.25">
      <c r="B7" s="1420"/>
      <c r="C7" s="1420"/>
      <c r="D7" s="1420"/>
      <c r="E7" s="1420"/>
      <c r="F7" s="1420"/>
      <c r="G7" s="1420"/>
      <c r="I7" s="393"/>
      <c r="J7" s="393"/>
      <c r="K7" s="393"/>
      <c r="L7" s="393"/>
      <c r="M7" s="393"/>
    </row>
    <row r="8" spans="2:13" ht="15.75" customHeight="1" x14ac:dyDescent="0.2">
      <c r="B8" s="399" t="s">
        <v>948</v>
      </c>
      <c r="C8" s="1807" t="str">
        <f>'Grantee Project Data'!$C$7</f>
        <v>[Name of Applicant]</v>
      </c>
      <c r="D8" s="1807"/>
      <c r="E8" s="1807"/>
      <c r="F8" s="1807"/>
      <c r="G8" s="1808"/>
      <c r="I8" s="393"/>
      <c r="J8" s="393"/>
      <c r="K8" s="393"/>
      <c r="L8" s="393"/>
      <c r="M8" s="393"/>
    </row>
    <row r="9" spans="2:13" x14ac:dyDescent="0.2">
      <c r="B9" s="400" t="s">
        <v>949</v>
      </c>
      <c r="C9" s="1809" t="str">
        <f>'Tab 1-Application'!$D$10</f>
        <v>[Title or Name of Project]</v>
      </c>
      <c r="D9" s="1810"/>
      <c r="E9" s="1810"/>
      <c r="F9" s="1810"/>
      <c r="G9" s="1811"/>
    </row>
    <row r="10" spans="2:13" ht="39.75" customHeight="1" x14ac:dyDescent="0.25">
      <c r="B10" s="1813" t="s">
        <v>950</v>
      </c>
      <c r="C10" s="1814"/>
      <c r="D10" s="525" t="s">
        <v>951</v>
      </c>
      <c r="E10" s="1276" t="s">
        <v>904</v>
      </c>
      <c r="F10" s="525" t="s">
        <v>952</v>
      </c>
      <c r="G10" s="526" t="s">
        <v>735</v>
      </c>
    </row>
    <row r="11" spans="2:13" x14ac:dyDescent="0.2">
      <c r="B11" s="400" t="s">
        <v>953</v>
      </c>
      <c r="C11" s="1812" t="s">
        <v>603</v>
      </c>
      <c r="D11" s="1506"/>
      <c r="E11" s="1506"/>
      <c r="F11" s="1506"/>
      <c r="G11" s="1575"/>
    </row>
    <row r="12" spans="2:13" x14ac:dyDescent="0.2">
      <c r="B12" s="400" t="s">
        <v>954</v>
      </c>
      <c r="C12" s="1812" t="s">
        <v>955</v>
      </c>
      <c r="D12" s="1506"/>
      <c r="E12" s="1506"/>
      <c r="F12" s="1506"/>
      <c r="G12" s="1575"/>
    </row>
    <row r="13" spans="2:13" ht="26.25" thickBot="1" x14ac:dyDescent="0.25">
      <c r="B13" s="401" t="s">
        <v>956</v>
      </c>
      <c r="C13" s="1793" t="s">
        <v>955</v>
      </c>
      <c r="D13" s="1559"/>
      <c r="E13" s="1559"/>
      <c r="F13" s="1559"/>
      <c r="G13" s="1589"/>
    </row>
    <row r="14" spans="2:13" x14ac:dyDescent="0.2">
      <c r="B14" s="516"/>
    </row>
    <row r="15" spans="2:13" ht="13.5" customHeight="1" thickBot="1" x14ac:dyDescent="0.25">
      <c r="B15" s="1794" t="s">
        <v>957</v>
      </c>
      <c r="C15" s="1795"/>
      <c r="D15" s="1795"/>
      <c r="E15" s="1795"/>
      <c r="F15" s="1795"/>
      <c r="G15" s="1795"/>
    </row>
    <row r="16" spans="2:13" ht="13.5" thickBot="1" x14ac:dyDescent="0.25">
      <c r="B16" s="1796" t="s">
        <v>955</v>
      </c>
      <c r="C16" s="1797"/>
      <c r="D16" s="1797"/>
      <c r="E16" s="1797"/>
      <c r="F16" s="1797"/>
      <c r="G16" s="1798"/>
    </row>
    <row r="17" spans="2:7" x14ac:dyDescent="0.2">
      <c r="B17" s="516"/>
    </row>
    <row r="18" spans="2:7" ht="15.75" customHeight="1" thickBot="1" x14ac:dyDescent="0.3">
      <c r="B18" s="1804" t="s">
        <v>958</v>
      </c>
      <c r="C18" s="1805"/>
      <c r="D18" s="1805"/>
      <c r="E18" s="1805"/>
      <c r="F18" s="1805"/>
      <c r="G18" s="1805"/>
    </row>
    <row r="19" spans="2:7" ht="42" customHeight="1" thickBot="1" x14ac:dyDescent="0.25">
      <c r="B19" s="513" t="s">
        <v>959</v>
      </c>
      <c r="C19" s="514" t="s">
        <v>960</v>
      </c>
      <c r="D19" s="514" t="s">
        <v>961</v>
      </c>
      <c r="E19" s="514" t="s">
        <v>962</v>
      </c>
      <c r="F19" s="514" t="s">
        <v>963</v>
      </c>
      <c r="G19" s="515" t="s">
        <v>964</v>
      </c>
    </row>
    <row r="20" spans="2:7" ht="12.75" customHeight="1" x14ac:dyDescent="0.2">
      <c r="B20" s="517" t="s">
        <v>955</v>
      </c>
      <c r="C20" s="398" t="s">
        <v>955</v>
      </c>
      <c r="D20" s="398" t="s">
        <v>955</v>
      </c>
      <c r="E20" s="398" t="s">
        <v>955</v>
      </c>
      <c r="F20" s="398" t="s">
        <v>955</v>
      </c>
      <c r="G20" s="518" t="s">
        <v>955</v>
      </c>
    </row>
    <row r="21" spans="2:7" ht="12.75" customHeight="1" x14ac:dyDescent="0.2">
      <c r="B21" s="517" t="s">
        <v>955</v>
      </c>
      <c r="C21" s="398" t="s">
        <v>955</v>
      </c>
      <c r="D21" s="398" t="s">
        <v>955</v>
      </c>
      <c r="E21" s="398" t="s">
        <v>955</v>
      </c>
      <c r="F21" s="398" t="s">
        <v>955</v>
      </c>
      <c r="G21" s="518" t="s">
        <v>955</v>
      </c>
    </row>
    <row r="22" spans="2:7" x14ac:dyDescent="0.2">
      <c r="B22" s="517" t="s">
        <v>955</v>
      </c>
      <c r="C22" s="398" t="s">
        <v>955</v>
      </c>
      <c r="D22" s="398" t="s">
        <v>955</v>
      </c>
      <c r="E22" s="398" t="s">
        <v>955</v>
      </c>
      <c r="F22" s="398" t="s">
        <v>955</v>
      </c>
      <c r="G22" s="518" t="s">
        <v>955</v>
      </c>
    </row>
    <row r="23" spans="2:7" x14ac:dyDescent="0.2">
      <c r="B23" s="517" t="s">
        <v>955</v>
      </c>
      <c r="C23" s="398" t="s">
        <v>955</v>
      </c>
      <c r="D23" s="398" t="s">
        <v>955</v>
      </c>
      <c r="E23" s="398" t="s">
        <v>955</v>
      </c>
      <c r="F23" s="398" t="s">
        <v>955</v>
      </c>
      <c r="G23" s="518" t="s">
        <v>955</v>
      </c>
    </row>
    <row r="24" spans="2:7" x14ac:dyDescent="0.2">
      <c r="B24" s="517" t="s">
        <v>955</v>
      </c>
      <c r="C24" s="398" t="s">
        <v>955</v>
      </c>
      <c r="D24" s="398" t="s">
        <v>955</v>
      </c>
      <c r="E24" s="398" t="s">
        <v>955</v>
      </c>
      <c r="F24" s="398" t="s">
        <v>955</v>
      </c>
      <c r="G24" s="518" t="s">
        <v>955</v>
      </c>
    </row>
    <row r="25" spans="2:7" x14ac:dyDescent="0.2">
      <c r="B25" s="517" t="s">
        <v>955</v>
      </c>
      <c r="C25" s="398" t="s">
        <v>955</v>
      </c>
      <c r="D25" s="398" t="s">
        <v>955</v>
      </c>
      <c r="E25" s="398" t="s">
        <v>955</v>
      </c>
      <c r="F25" s="398" t="s">
        <v>955</v>
      </c>
      <c r="G25" s="518" t="s">
        <v>955</v>
      </c>
    </row>
    <row r="26" spans="2:7" x14ac:dyDescent="0.2">
      <c r="B26" s="517" t="s">
        <v>955</v>
      </c>
      <c r="C26" s="398" t="s">
        <v>955</v>
      </c>
      <c r="D26" s="398" t="s">
        <v>955</v>
      </c>
      <c r="E26" s="398" t="s">
        <v>955</v>
      </c>
      <c r="F26" s="398" t="s">
        <v>955</v>
      </c>
      <c r="G26" s="518" t="s">
        <v>955</v>
      </c>
    </row>
    <row r="27" spans="2:7" x14ac:dyDescent="0.2">
      <c r="B27" s="517" t="s">
        <v>955</v>
      </c>
      <c r="C27" s="398" t="s">
        <v>955</v>
      </c>
      <c r="D27" s="398" t="s">
        <v>955</v>
      </c>
      <c r="E27" s="398" t="s">
        <v>955</v>
      </c>
      <c r="F27" s="398" t="s">
        <v>955</v>
      </c>
      <c r="G27" s="518" t="s">
        <v>955</v>
      </c>
    </row>
    <row r="28" spans="2:7" ht="13.5" thickBot="1" x14ac:dyDescent="0.25">
      <c r="B28" s="519" t="s">
        <v>955</v>
      </c>
      <c r="C28" s="520" t="s">
        <v>955</v>
      </c>
      <c r="D28" s="520" t="s">
        <v>955</v>
      </c>
      <c r="E28" s="520" t="s">
        <v>955</v>
      </c>
      <c r="F28" s="520" t="s">
        <v>955</v>
      </c>
      <c r="G28" s="521" t="s">
        <v>955</v>
      </c>
    </row>
    <row r="29" spans="2:7" x14ac:dyDescent="0.2">
      <c r="B29" s="516"/>
    </row>
    <row r="30" spans="2:7" ht="13.5" customHeight="1" thickBot="1" x14ac:dyDescent="0.25">
      <c r="B30" s="1794" t="s">
        <v>965</v>
      </c>
      <c r="C30" s="1795"/>
      <c r="D30" s="1795"/>
      <c r="E30" s="1795"/>
      <c r="F30" s="1795"/>
      <c r="G30" s="1795"/>
    </row>
    <row r="31" spans="2:7" ht="13.5" customHeight="1" thickBot="1" x14ac:dyDescent="0.25">
      <c r="B31" s="512" t="s">
        <v>966</v>
      </c>
      <c r="C31" s="1799" t="s">
        <v>967</v>
      </c>
      <c r="D31" s="1802"/>
      <c r="E31" s="1802"/>
      <c r="F31" s="1802"/>
      <c r="G31" s="1803"/>
    </row>
    <row r="32" spans="2:7" ht="13.5" thickBot="1" x14ac:dyDescent="0.25">
      <c r="B32" s="543" t="s">
        <v>968</v>
      </c>
      <c r="C32" s="1796" t="s">
        <v>955</v>
      </c>
      <c r="D32" s="1797"/>
      <c r="E32" s="1797"/>
      <c r="F32" s="1797"/>
      <c r="G32" s="1798"/>
    </row>
    <row r="33" spans="2:7" ht="13.5" thickBot="1" x14ac:dyDescent="0.25">
      <c r="B33" s="543" t="s">
        <v>969</v>
      </c>
      <c r="C33" s="1796" t="s">
        <v>955</v>
      </c>
      <c r="D33" s="1797"/>
      <c r="E33" s="1797"/>
      <c r="F33" s="1797"/>
      <c r="G33" s="1798"/>
    </row>
    <row r="34" spans="2:7" ht="13.5" thickBot="1" x14ac:dyDescent="0.25">
      <c r="B34" s="543" t="s">
        <v>970</v>
      </c>
      <c r="C34" s="1796" t="s">
        <v>955</v>
      </c>
      <c r="D34" s="1797"/>
      <c r="E34" s="1797"/>
      <c r="F34" s="1797"/>
      <c r="G34" s="1798"/>
    </row>
    <row r="35" spans="2:7" ht="13.5" thickBot="1" x14ac:dyDescent="0.25">
      <c r="B35" s="543" t="s">
        <v>971</v>
      </c>
      <c r="C35" s="1796" t="s">
        <v>955</v>
      </c>
      <c r="D35" s="1797"/>
      <c r="E35" s="1797"/>
      <c r="F35" s="1797"/>
      <c r="G35" s="1798"/>
    </row>
    <row r="36" spans="2:7" ht="13.5" thickBot="1" x14ac:dyDescent="0.25">
      <c r="B36" s="516"/>
    </row>
    <row r="37" spans="2:7" ht="13.5" customHeight="1" thickBot="1" x14ac:dyDescent="0.25">
      <c r="B37" s="512" t="s">
        <v>972</v>
      </c>
      <c r="C37" s="1799" t="s">
        <v>973</v>
      </c>
      <c r="D37" s="1800"/>
      <c r="E37" s="1800"/>
      <c r="F37" s="1800"/>
      <c r="G37" s="1801"/>
    </row>
    <row r="38" spans="2:7" ht="13.5" thickBot="1" x14ac:dyDescent="0.25">
      <c r="B38" s="543" t="s">
        <v>974</v>
      </c>
      <c r="C38" s="1796" t="s">
        <v>955</v>
      </c>
      <c r="D38" s="1797"/>
      <c r="E38" s="1797"/>
      <c r="F38" s="1797"/>
      <c r="G38" s="1798"/>
    </row>
    <row r="39" spans="2:7" ht="13.5" thickBot="1" x14ac:dyDescent="0.25">
      <c r="B39" s="543" t="s">
        <v>975</v>
      </c>
      <c r="C39" s="1796" t="s">
        <v>955</v>
      </c>
      <c r="D39" s="1797"/>
      <c r="E39" s="1797"/>
      <c r="F39" s="1797"/>
      <c r="G39" s="1798"/>
    </row>
    <row r="40" spans="2:7" ht="13.5" thickBot="1" x14ac:dyDescent="0.25">
      <c r="B40" s="543" t="s">
        <v>971</v>
      </c>
      <c r="C40" s="1796" t="s">
        <v>955</v>
      </c>
      <c r="D40" s="1797"/>
      <c r="E40" s="1797"/>
      <c r="F40" s="1797"/>
      <c r="G40" s="1798"/>
    </row>
    <row r="41" spans="2:7" ht="13.5" thickBot="1" x14ac:dyDescent="0.25">
      <c r="B41" s="516"/>
    </row>
    <row r="42" spans="2:7" ht="13.5" customHeight="1" thickBot="1" x14ac:dyDescent="0.25">
      <c r="B42" s="512" t="s">
        <v>976</v>
      </c>
      <c r="C42" s="1799" t="s">
        <v>977</v>
      </c>
      <c r="D42" s="1800"/>
      <c r="E42" s="1800"/>
      <c r="F42" s="1800"/>
      <c r="G42" s="1801"/>
    </row>
    <row r="43" spans="2:7" ht="13.5" thickBot="1" x14ac:dyDescent="0.25">
      <c r="B43" s="543" t="s">
        <v>978</v>
      </c>
      <c r="C43" s="1796" t="s">
        <v>955</v>
      </c>
      <c r="D43" s="1797"/>
      <c r="E43" s="1797"/>
      <c r="F43" s="1797"/>
      <c r="G43" s="1798"/>
    </row>
    <row r="44" spans="2:7" ht="13.5" thickBot="1" x14ac:dyDescent="0.25">
      <c r="B44" s="543" t="s">
        <v>979</v>
      </c>
      <c r="C44" s="1796" t="s">
        <v>955</v>
      </c>
      <c r="D44" s="1797"/>
      <c r="E44" s="1797"/>
      <c r="F44" s="1797"/>
      <c r="G44" s="1798"/>
    </row>
    <row r="45" spans="2:7" ht="13.5" thickBot="1" x14ac:dyDescent="0.25">
      <c r="B45" s="543" t="s">
        <v>980</v>
      </c>
      <c r="C45" s="1796" t="s">
        <v>955</v>
      </c>
      <c r="D45" s="1797"/>
      <c r="E45" s="1797"/>
      <c r="F45" s="1797"/>
      <c r="G45" s="1798"/>
    </row>
    <row r="46" spans="2:7" x14ac:dyDescent="0.2">
      <c r="B46" s="516"/>
    </row>
    <row r="47" spans="2:7" ht="30" customHeight="1" thickBot="1" x14ac:dyDescent="0.25">
      <c r="B47" s="1794" t="s">
        <v>981</v>
      </c>
      <c r="C47" s="1795"/>
      <c r="D47" s="1795"/>
      <c r="E47" s="1795"/>
      <c r="F47" s="1795"/>
      <c r="G47" s="1795"/>
    </row>
    <row r="48" spans="2:7" ht="13.5" thickBot="1" x14ac:dyDescent="0.25">
      <c r="B48" s="1796" t="s">
        <v>955</v>
      </c>
      <c r="C48" s="1797"/>
      <c r="D48" s="1797"/>
      <c r="E48" s="1797"/>
      <c r="F48" s="1797"/>
      <c r="G48" s="1798"/>
    </row>
    <row r="49" spans="2:7" x14ac:dyDescent="0.2">
      <c r="B49" s="516"/>
    </row>
    <row r="50" spans="2:7" ht="13.5" customHeight="1" thickBot="1" x14ac:dyDescent="0.25">
      <c r="B50" s="1794" t="s">
        <v>982</v>
      </c>
      <c r="C50" s="1795"/>
      <c r="D50" s="1795"/>
      <c r="E50" s="1795"/>
      <c r="F50" s="1795"/>
      <c r="G50" s="1795"/>
    </row>
    <row r="51" spans="2:7" ht="13.5" thickBot="1" x14ac:dyDescent="0.25">
      <c r="B51" s="1796" t="s">
        <v>955</v>
      </c>
      <c r="C51" s="1797"/>
      <c r="D51" s="1797"/>
      <c r="E51" s="1797"/>
      <c r="F51" s="1797"/>
      <c r="G51" s="1798"/>
    </row>
    <row r="52" spans="2:7" x14ac:dyDescent="0.2">
      <c r="B52" s="516"/>
    </row>
    <row r="53" spans="2:7" ht="15.75" customHeight="1" thickBot="1" x14ac:dyDescent="0.3">
      <c r="B53" s="1804" t="s">
        <v>983</v>
      </c>
      <c r="C53" s="1805"/>
      <c r="D53" s="1805"/>
      <c r="E53" s="1805"/>
      <c r="F53" s="1805"/>
      <c r="G53" s="1805"/>
    </row>
    <row r="54" spans="2:7" ht="13.5" thickBot="1" x14ac:dyDescent="0.25">
      <c r="B54" s="1796" t="s">
        <v>955</v>
      </c>
      <c r="C54" s="1797"/>
      <c r="D54" s="1797"/>
      <c r="E54" s="1797"/>
      <c r="F54" s="1797"/>
      <c r="G54" s="1798"/>
    </row>
    <row r="55" spans="2:7" x14ac:dyDescent="0.2">
      <c r="B55" s="1049"/>
      <c r="C55" s="1050"/>
      <c r="D55" s="1050"/>
      <c r="E55" s="1050"/>
      <c r="F55" s="1050"/>
      <c r="G55" s="1050"/>
    </row>
    <row r="56" spans="2:7" ht="13.5" thickBot="1" x14ac:dyDescent="0.25">
      <c r="B56" s="1818" t="s">
        <v>984</v>
      </c>
      <c r="C56" s="1819"/>
      <c r="D56" s="1819"/>
      <c r="E56" s="1819"/>
      <c r="F56" s="1819"/>
      <c r="G56" s="1819"/>
    </row>
    <row r="57" spans="2:7" ht="42.75" customHeight="1" thickBot="1" x14ac:dyDescent="0.25">
      <c r="B57" s="1820" t="s">
        <v>955</v>
      </c>
      <c r="C57" s="1821"/>
      <c r="D57" s="1821"/>
      <c r="E57" s="1821"/>
      <c r="F57" s="1821"/>
      <c r="G57" s="1822"/>
    </row>
    <row r="58" spans="2:7" x14ac:dyDescent="0.2">
      <c r="B58" s="516"/>
    </row>
    <row r="59" spans="2:7" ht="13.5" thickBot="1" x14ac:dyDescent="0.25">
      <c r="B59" s="1411" t="s">
        <v>985</v>
      </c>
    </row>
    <row r="60" spans="2:7" ht="13.5" thickBot="1" x14ac:dyDescent="0.25">
      <c r="B60" s="1796" t="s">
        <v>955</v>
      </c>
      <c r="C60" s="1797"/>
      <c r="D60" s="1797"/>
      <c r="E60" s="1797"/>
      <c r="F60" s="1797"/>
      <c r="G60" s="1798"/>
    </row>
    <row r="61" spans="2:7" x14ac:dyDescent="0.2">
      <c r="B61" s="516"/>
    </row>
    <row r="62" spans="2:7" ht="13.5" customHeight="1" thickBot="1" x14ac:dyDescent="0.25">
      <c r="B62" s="1794" t="s">
        <v>986</v>
      </c>
      <c r="C62" s="1795"/>
      <c r="D62" s="1795"/>
      <c r="E62" s="1795"/>
      <c r="F62" s="1795"/>
      <c r="G62" s="1795"/>
    </row>
    <row r="63" spans="2:7" ht="13.5" thickBot="1" x14ac:dyDescent="0.25">
      <c r="B63" s="1796" t="s">
        <v>955</v>
      </c>
      <c r="C63" s="1797"/>
      <c r="D63" s="1797"/>
      <c r="E63" s="1797"/>
      <c r="F63" s="1797"/>
      <c r="G63" s="1798"/>
    </row>
  </sheetData>
  <sheetProtection formatCells="0" formatColumns="0" formatRows="0" insertColumns="0" insertRows="0" selectLockedCells="1"/>
  <mergeCells count="40">
    <mergeCell ref="B60:G60"/>
    <mergeCell ref="B62:G62"/>
    <mergeCell ref="B63:G63"/>
    <mergeCell ref="C38:G38"/>
    <mergeCell ref="C39:G39"/>
    <mergeCell ref="C40:G40"/>
    <mergeCell ref="C42:G42"/>
    <mergeCell ref="C43:G43"/>
    <mergeCell ref="C44:G44"/>
    <mergeCell ref="B50:G50"/>
    <mergeCell ref="B51:G51"/>
    <mergeCell ref="B54:G54"/>
    <mergeCell ref="B53:G53"/>
    <mergeCell ref="B56:G56"/>
    <mergeCell ref="B57:G57"/>
    <mergeCell ref="B1:G1"/>
    <mergeCell ref="C8:G8"/>
    <mergeCell ref="C9:G9"/>
    <mergeCell ref="C11:G11"/>
    <mergeCell ref="C12:G12"/>
    <mergeCell ref="B2:G2"/>
    <mergeCell ref="B4:G4"/>
    <mergeCell ref="B10:C10"/>
    <mergeCell ref="B6:G6"/>
    <mergeCell ref="B3:G3"/>
    <mergeCell ref="B5:G5"/>
    <mergeCell ref="C13:G13"/>
    <mergeCell ref="B15:G15"/>
    <mergeCell ref="B16:G16"/>
    <mergeCell ref="B48:G48"/>
    <mergeCell ref="C45:G45"/>
    <mergeCell ref="B47:G47"/>
    <mergeCell ref="C33:G33"/>
    <mergeCell ref="C34:G34"/>
    <mergeCell ref="C35:G35"/>
    <mergeCell ref="C37:G37"/>
    <mergeCell ref="B30:G30"/>
    <mergeCell ref="C31:G31"/>
    <mergeCell ref="C32:G32"/>
    <mergeCell ref="B18:G18"/>
  </mergeCells>
  <pageMargins left="0.25" right="0.25" top="0.75" bottom="0.75" header="0.3" footer="0.3"/>
  <pageSetup scale="8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000-000001000000}">
          <x14:formula1>
            <xm:f>'Grantee Project Data'!$C$35:$C$47</xm:f>
          </x14:formula1>
          <xm:sqref>C11:G11</xm:sqref>
        </x14:dataValidation>
        <x14:dataValidation type="list" allowBlank="1" showInputMessage="1" showErrorMessage="1" xr:uid="{00000000-0002-0000-2000-000000000000}">
          <x14:formula1>
            <xm:f>Look_Up!$C$1:$C$3</xm:f>
          </x14:formula1>
          <xm:sqref>G10</xm:sqref>
        </x14:dataValidation>
        <x14:dataValidation type="list" allowBlank="1" showInputMessage="1" showErrorMessage="1" xr:uid="{00000000-0002-0000-2000-000002000000}">
          <x14:formula1>
            <xm:f>Look_Up!#REF!</xm:f>
          </x14:formula1>
          <xm:sqref>E10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T38"/>
  <sheetViews>
    <sheetView tabSelected="1" workbookViewId="0">
      <selection activeCell="F12" sqref="F12"/>
    </sheetView>
  </sheetViews>
  <sheetFormatPr defaultColWidth="9.140625" defaultRowHeight="15" x14ac:dyDescent="0.25"/>
  <cols>
    <col min="1" max="1" width="2.7109375" style="2336" customWidth="1"/>
    <col min="2" max="2" width="9.140625" style="2336"/>
    <col min="3" max="3" width="68.85546875" style="2336" customWidth="1"/>
    <col min="4" max="4" width="9.85546875" style="2336" customWidth="1"/>
    <col min="5" max="5" width="11.85546875" style="2336" customWidth="1"/>
    <col min="6" max="6" width="39.42578125" style="2336" customWidth="1"/>
    <col min="7" max="7" width="37.140625" style="2336" customWidth="1"/>
    <col min="8" max="16384" width="9.140625" style="2336"/>
  </cols>
  <sheetData>
    <row r="1" spans="2:20" ht="12.75" customHeight="1" x14ac:dyDescent="0.25">
      <c r="B1" s="2375" t="s">
        <v>704</v>
      </c>
      <c r="C1" s="2376"/>
      <c r="D1" s="2376"/>
      <c r="E1" s="2376"/>
      <c r="F1" s="2376"/>
      <c r="G1" s="2376"/>
      <c r="H1" s="2376"/>
      <c r="I1" s="2377"/>
      <c r="J1" s="2439"/>
      <c r="K1" s="2440"/>
      <c r="L1" s="2440"/>
      <c r="M1" s="2441"/>
      <c r="N1" s="2441"/>
      <c r="O1" s="2441"/>
      <c r="P1" s="2441"/>
      <c r="Q1" s="2441"/>
      <c r="R1" s="425"/>
      <c r="S1" s="425"/>
      <c r="T1" s="425"/>
    </row>
    <row r="2" spans="2:20" s="2440" customFormat="1" ht="19.5" customHeight="1" thickBot="1" x14ac:dyDescent="0.3">
      <c r="B2" s="2379" t="s">
        <v>987</v>
      </c>
      <c r="C2" s="2380"/>
      <c r="D2" s="2380"/>
      <c r="E2" s="2380"/>
      <c r="F2" s="2380"/>
      <c r="G2" s="2380"/>
      <c r="H2" s="2380"/>
      <c r="I2" s="2381"/>
      <c r="J2" s="2439"/>
      <c r="M2" s="2442"/>
      <c r="N2" s="2442"/>
      <c r="O2" s="2442"/>
      <c r="P2" s="2442"/>
      <c r="Q2" s="2442"/>
    </row>
    <row r="3" spans="2:20" s="2440" customFormat="1" ht="15.75" thickBot="1" x14ac:dyDescent="0.3">
      <c r="B3" s="2443" t="s">
        <v>1880</v>
      </c>
      <c r="C3" s="2444"/>
      <c r="D3" s="2444"/>
      <c r="E3" s="2444"/>
      <c r="F3" s="2444"/>
      <c r="G3" s="2444"/>
      <c r="H3" s="2444"/>
      <c r="I3" s="2445"/>
      <c r="J3" s="2439"/>
    </row>
    <row r="4" spans="2:20" s="2440" customFormat="1" ht="15.75" thickBot="1" x14ac:dyDescent="0.3">
      <c r="B4" s="2446" t="s">
        <v>988</v>
      </c>
      <c r="C4" s="2447"/>
      <c r="D4" s="2447"/>
      <c r="E4" s="2447"/>
      <c r="F4" s="2447"/>
      <c r="G4" s="2447"/>
      <c r="H4" s="2447"/>
      <c r="I4" s="2448"/>
      <c r="J4" s="2439"/>
    </row>
    <row r="5" spans="2:20" s="2440" customFormat="1" ht="14.25" customHeight="1" thickBot="1" x14ac:dyDescent="0.3">
      <c r="B5" s="2449"/>
      <c r="C5" s="2449"/>
      <c r="D5" s="2449"/>
      <c r="E5" s="2449"/>
      <c r="F5" s="2449"/>
      <c r="G5" s="2449"/>
      <c r="H5" s="2449"/>
      <c r="I5" s="2449"/>
      <c r="J5" s="2439"/>
    </row>
    <row r="6" spans="2:20" s="2440" customFormat="1" ht="14.25" customHeight="1" thickBot="1" x14ac:dyDescent="0.3">
      <c r="B6" s="2499" t="s">
        <v>989</v>
      </c>
      <c r="C6" s="2500"/>
      <c r="D6" s="2501" t="str">
        <f>'Grantee Project Data'!$C$7</f>
        <v>[Name of Applicant]</v>
      </c>
      <c r="E6" s="2501"/>
      <c r="F6" s="2501"/>
      <c r="G6" s="2501"/>
      <c r="H6" s="2501"/>
      <c r="I6" s="2502"/>
      <c r="J6" s="2439"/>
    </row>
    <row r="7" spans="2:20" s="2440" customFormat="1" ht="18" customHeight="1" thickBot="1" x14ac:dyDescent="0.3">
      <c r="B7" s="2503" t="s">
        <v>990</v>
      </c>
      <c r="C7" s="2504"/>
      <c r="D7" s="2505" t="str">
        <f>'Tab 1-Application'!$D$10</f>
        <v>[Title or Name of Project]</v>
      </c>
      <c r="E7" s="2505"/>
      <c r="F7" s="2505"/>
      <c r="G7" s="2505"/>
      <c r="H7" s="2505"/>
      <c r="I7" s="2506"/>
      <c r="J7" s="2439"/>
    </row>
    <row r="8" spans="2:20" s="2440" customFormat="1" ht="7.5" customHeight="1" thickBot="1" x14ac:dyDescent="0.3">
      <c r="B8" s="2450"/>
      <c r="C8" s="2451"/>
      <c r="D8" s="2451"/>
      <c r="E8" s="2451"/>
      <c r="F8" s="2451"/>
      <c r="G8" s="2451"/>
      <c r="H8" s="2451"/>
      <c r="I8" s="2451"/>
      <c r="J8" s="2439"/>
    </row>
    <row r="9" spans="2:20" s="2440" customFormat="1" ht="15.75" thickBot="1" x14ac:dyDescent="0.3">
      <c r="B9" s="2452" t="s">
        <v>991</v>
      </c>
      <c r="C9" s="2453"/>
      <c r="D9" s="2453"/>
      <c r="E9" s="2453"/>
      <c r="F9" s="2453"/>
      <c r="G9" s="2453"/>
      <c r="H9" s="2453"/>
      <c r="I9" s="2454"/>
      <c r="J9" s="2439"/>
    </row>
    <row r="10" spans="2:20" s="2440" customFormat="1" ht="15.75" thickBot="1" x14ac:dyDescent="0.3">
      <c r="B10" s="2455" t="s">
        <v>992</v>
      </c>
      <c r="C10" s="2456"/>
      <c r="D10" s="2457" t="s">
        <v>993</v>
      </c>
      <c r="E10" s="2457" t="s">
        <v>994</v>
      </c>
      <c r="F10" s="2457" t="s">
        <v>995</v>
      </c>
      <c r="G10" s="2458" t="s">
        <v>996</v>
      </c>
      <c r="H10" s="2456"/>
      <c r="I10" s="2459"/>
      <c r="J10" s="2439"/>
    </row>
    <row r="11" spans="2:20" s="2440" customFormat="1" x14ac:dyDescent="0.25">
      <c r="B11" s="2460" t="s">
        <v>997</v>
      </c>
      <c r="C11" s="2461"/>
      <c r="D11" s="2462" t="s">
        <v>805</v>
      </c>
      <c r="E11" s="1002" t="s">
        <v>735</v>
      </c>
      <c r="F11" s="1392" t="s">
        <v>998</v>
      </c>
      <c r="G11" s="1698" t="s">
        <v>999</v>
      </c>
      <c r="H11" s="1829"/>
      <c r="I11" s="1830"/>
      <c r="J11" s="2439"/>
    </row>
    <row r="12" spans="2:20" s="2440" customFormat="1" x14ac:dyDescent="0.25">
      <c r="B12" s="2463"/>
      <c r="C12" s="2464" t="s">
        <v>1000</v>
      </c>
      <c r="D12" s="2465" t="s">
        <v>805</v>
      </c>
      <c r="E12" s="522" t="s">
        <v>735</v>
      </c>
      <c r="F12" s="1414" t="s">
        <v>998</v>
      </c>
      <c r="G12" s="1826" t="s">
        <v>999</v>
      </c>
      <c r="H12" s="1827"/>
      <c r="I12" s="1828"/>
      <c r="J12" s="2439"/>
    </row>
    <row r="13" spans="2:20" s="2440" customFormat="1" x14ac:dyDescent="0.25">
      <c r="B13" s="2466"/>
      <c r="C13" s="2467" t="s">
        <v>743</v>
      </c>
      <c r="D13" s="2468" t="s">
        <v>805</v>
      </c>
      <c r="E13" s="522" t="s">
        <v>735</v>
      </c>
      <c r="F13" s="1414" t="s">
        <v>998</v>
      </c>
      <c r="G13" s="1826" t="s">
        <v>999</v>
      </c>
      <c r="H13" s="1827"/>
      <c r="I13" s="1828"/>
      <c r="J13" s="2439"/>
    </row>
    <row r="14" spans="2:20" s="2440" customFormat="1" x14ac:dyDescent="0.25">
      <c r="B14" s="2466"/>
      <c r="C14" s="2467" t="s">
        <v>779</v>
      </c>
      <c r="D14" s="2468" t="s">
        <v>805</v>
      </c>
      <c r="E14" s="522" t="s">
        <v>735</v>
      </c>
      <c r="F14" s="1414" t="s">
        <v>998</v>
      </c>
      <c r="G14" s="1826" t="s">
        <v>999</v>
      </c>
      <c r="H14" s="1827"/>
      <c r="I14" s="1828"/>
      <c r="J14" s="2439"/>
    </row>
    <row r="15" spans="2:20" s="2440" customFormat="1" x14ac:dyDescent="0.25">
      <c r="B15" s="2466"/>
      <c r="C15" s="2467" t="s">
        <v>824</v>
      </c>
      <c r="D15" s="2468" t="s">
        <v>805</v>
      </c>
      <c r="E15" s="522" t="s">
        <v>735</v>
      </c>
      <c r="F15" s="1414" t="s">
        <v>998</v>
      </c>
      <c r="G15" s="1826" t="s">
        <v>999</v>
      </c>
      <c r="H15" s="1827"/>
      <c r="I15" s="1828"/>
      <c r="J15" s="2439"/>
    </row>
    <row r="16" spans="2:20" s="2440" customFormat="1" x14ac:dyDescent="0.25">
      <c r="B16" s="2466"/>
      <c r="C16" s="2467" t="s">
        <v>1001</v>
      </c>
      <c r="D16" s="2468" t="s">
        <v>805</v>
      </c>
      <c r="E16" s="522" t="s">
        <v>735</v>
      </c>
      <c r="F16" s="1414" t="s">
        <v>998</v>
      </c>
      <c r="G16" s="1826" t="s">
        <v>999</v>
      </c>
      <c r="H16" s="1827"/>
      <c r="I16" s="1828"/>
      <c r="J16" s="2439"/>
    </row>
    <row r="17" spans="2:10" s="2440" customFormat="1" ht="45" customHeight="1" x14ac:dyDescent="0.25">
      <c r="B17" s="2469" t="s">
        <v>1002</v>
      </c>
      <c r="C17" s="2470"/>
      <c r="D17" s="2468" t="s">
        <v>805</v>
      </c>
      <c r="E17" s="522" t="s">
        <v>735</v>
      </c>
      <c r="F17" s="1414" t="s">
        <v>1003</v>
      </c>
      <c r="G17" s="1826" t="s">
        <v>999</v>
      </c>
      <c r="H17" s="1827"/>
      <c r="I17" s="1828"/>
      <c r="J17" s="2439"/>
    </row>
    <row r="18" spans="2:10" s="2440" customFormat="1" x14ac:dyDescent="0.25">
      <c r="B18" s="2469" t="s">
        <v>1004</v>
      </c>
      <c r="C18" s="2470"/>
      <c r="D18" s="2468" t="s">
        <v>805</v>
      </c>
      <c r="E18" s="522" t="s">
        <v>735</v>
      </c>
      <c r="F18" s="1414" t="s">
        <v>1003</v>
      </c>
      <c r="G18" s="1826" t="s">
        <v>999</v>
      </c>
      <c r="H18" s="1827"/>
      <c r="I18" s="1828"/>
      <c r="J18" s="2439"/>
    </row>
    <row r="19" spans="2:10" s="2440" customFormat="1" x14ac:dyDescent="0.25">
      <c r="B19" s="2469" t="s">
        <v>1005</v>
      </c>
      <c r="C19" s="2470"/>
      <c r="D19" s="2468" t="s">
        <v>805</v>
      </c>
      <c r="E19" s="522" t="s">
        <v>735</v>
      </c>
      <c r="F19" s="1414" t="s">
        <v>1003</v>
      </c>
      <c r="G19" s="1826" t="s">
        <v>999</v>
      </c>
      <c r="H19" s="1827"/>
      <c r="I19" s="1828"/>
      <c r="J19" s="2439"/>
    </row>
    <row r="20" spans="2:10" s="2440" customFormat="1" x14ac:dyDescent="0.25">
      <c r="B20" s="2469" t="s">
        <v>1006</v>
      </c>
      <c r="C20" s="2470"/>
      <c r="D20" s="2468" t="s">
        <v>805</v>
      </c>
      <c r="E20" s="522" t="s">
        <v>735</v>
      </c>
      <c r="F20" s="1414" t="s">
        <v>1003</v>
      </c>
      <c r="G20" s="1826" t="s">
        <v>999</v>
      </c>
      <c r="H20" s="1827"/>
      <c r="I20" s="1828"/>
      <c r="J20" s="2439"/>
    </row>
    <row r="21" spans="2:10" s="2440" customFormat="1" ht="30" customHeight="1" x14ac:dyDescent="0.25">
      <c r="B21" s="2497" t="s">
        <v>1007</v>
      </c>
      <c r="C21" s="2498"/>
      <c r="D21" s="2468" t="s">
        <v>805</v>
      </c>
      <c r="E21" s="522" t="s">
        <v>735</v>
      </c>
      <c r="F21" s="1414" t="s">
        <v>1003</v>
      </c>
      <c r="G21" s="1826" t="s">
        <v>999</v>
      </c>
      <c r="H21" s="1827"/>
      <c r="I21" s="1828"/>
      <c r="J21" s="2439"/>
    </row>
    <row r="22" spans="2:10" s="2440" customFormat="1" x14ac:dyDescent="0.25">
      <c r="B22" s="2469" t="s">
        <v>1008</v>
      </c>
      <c r="C22" s="2470"/>
      <c r="D22" s="2468" t="s">
        <v>1009</v>
      </c>
      <c r="E22" s="522" t="s">
        <v>735</v>
      </c>
      <c r="F22" s="1414" t="s">
        <v>1003</v>
      </c>
      <c r="G22" s="1826" t="s">
        <v>999</v>
      </c>
      <c r="H22" s="1827"/>
      <c r="I22" s="1828"/>
      <c r="J22" s="2439"/>
    </row>
    <row r="23" spans="2:10" s="2440" customFormat="1" ht="35.25" customHeight="1" thickBot="1" x14ac:dyDescent="0.3">
      <c r="B23" s="2471" t="s">
        <v>1010</v>
      </c>
      <c r="C23" s="2472"/>
      <c r="D23" s="2473" t="s">
        <v>1009</v>
      </c>
      <c r="E23" s="523" t="s">
        <v>735</v>
      </c>
      <c r="F23" s="1415" t="s">
        <v>1003</v>
      </c>
      <c r="G23" s="1823" t="s">
        <v>999</v>
      </c>
      <c r="H23" s="1824"/>
      <c r="I23" s="1825"/>
      <c r="J23" s="2439"/>
    </row>
    <row r="24" spans="2:10" ht="17.45" customHeight="1" thickBot="1" x14ac:dyDescent="0.3">
      <c r="B24" s="2474"/>
      <c r="C24" s="2474"/>
      <c r="D24" s="2474"/>
      <c r="E24" s="2474"/>
      <c r="F24" s="2474"/>
      <c r="G24" s="2474"/>
      <c r="H24" s="2474"/>
      <c r="I24" s="2474"/>
      <c r="J24" s="2439"/>
    </row>
    <row r="25" spans="2:10" ht="15.75" hidden="1" thickBot="1" x14ac:dyDescent="0.3">
      <c r="B25" s="2475"/>
      <c r="C25" s="2475"/>
      <c r="D25" s="2475"/>
      <c r="E25" s="2475"/>
      <c r="F25" s="2475"/>
      <c r="G25" s="2475"/>
      <c r="H25" s="2475"/>
      <c r="I25" s="2475"/>
      <c r="J25" s="2439"/>
    </row>
    <row r="26" spans="2:10" ht="15.75" thickBot="1" x14ac:dyDescent="0.3">
      <c r="B26" s="2452" t="s">
        <v>1011</v>
      </c>
      <c r="C26" s="2453"/>
      <c r="D26" s="2453"/>
      <c r="E26" s="2453"/>
      <c r="F26" s="2453"/>
      <c r="G26" s="2453"/>
      <c r="H26" s="2453"/>
      <c r="I26" s="2454"/>
      <c r="J26" s="2439"/>
    </row>
    <row r="27" spans="2:10" ht="57.75" customHeight="1" x14ac:dyDescent="0.25">
      <c r="B27" s="2476" t="s">
        <v>1012</v>
      </c>
      <c r="C27" s="2461"/>
      <c r="D27" s="2461"/>
      <c r="E27" s="2461"/>
      <c r="F27" s="2461"/>
      <c r="G27" s="2461"/>
      <c r="H27" s="2461"/>
      <c r="I27" s="2477"/>
      <c r="J27" s="2439"/>
    </row>
    <row r="28" spans="2:10" ht="30" customHeight="1" thickBot="1" x14ac:dyDescent="0.3">
      <c r="B28" s="524" t="s">
        <v>735</v>
      </c>
      <c r="C28" s="2478" t="s">
        <v>1013</v>
      </c>
      <c r="D28" s="2478"/>
      <c r="E28" s="2478"/>
      <c r="F28" s="2478"/>
      <c r="G28" s="2478"/>
      <c r="H28" s="2478"/>
      <c r="I28" s="2479"/>
      <c r="J28" s="2439"/>
    </row>
    <row r="29" spans="2:10" x14ac:dyDescent="0.25">
      <c r="B29" s="2480"/>
      <c r="C29" s="2481"/>
      <c r="D29" s="2481"/>
      <c r="E29" s="2481"/>
      <c r="F29" s="2481"/>
      <c r="G29" s="2481"/>
      <c r="H29" s="2481"/>
      <c r="I29" s="2482"/>
      <c r="J29" s="2439"/>
    </row>
    <row r="30" spans="2:10" ht="29.25" customHeight="1" x14ac:dyDescent="0.25">
      <c r="B30" s="2480" t="s">
        <v>1014</v>
      </c>
      <c r="C30" s="2481"/>
      <c r="D30" s="2481"/>
      <c r="E30" s="2481"/>
      <c r="F30" s="2481"/>
      <c r="G30" s="2481"/>
      <c r="H30" s="2481"/>
      <c r="I30" s="2482"/>
      <c r="J30" s="2439"/>
    </row>
    <row r="31" spans="2:10" ht="15.75" thickBot="1" x14ac:dyDescent="0.3">
      <c r="B31" s="524" t="s">
        <v>735</v>
      </c>
      <c r="C31" s="2483" t="s">
        <v>1015</v>
      </c>
      <c r="D31" s="2484"/>
      <c r="E31" s="2484"/>
      <c r="F31" s="2484"/>
      <c r="G31" s="2484"/>
      <c r="H31" s="2484"/>
      <c r="I31" s="2485"/>
      <c r="J31" s="2439"/>
    </row>
    <row r="32" spans="2:10" x14ac:dyDescent="0.25">
      <c r="B32" s="2480"/>
      <c r="C32" s="2481"/>
      <c r="D32" s="2481"/>
      <c r="E32" s="2481"/>
      <c r="F32" s="2481"/>
      <c r="G32" s="2481"/>
      <c r="H32" s="2481"/>
      <c r="I32" s="2482"/>
      <c r="J32" s="2439"/>
    </row>
    <row r="33" spans="2:10" ht="15.75" thickBot="1" x14ac:dyDescent="0.3">
      <c r="B33" s="524" t="s">
        <v>735</v>
      </c>
      <c r="C33" s="2478" t="s">
        <v>1016</v>
      </c>
      <c r="D33" s="2478"/>
      <c r="E33" s="2478"/>
      <c r="F33" s="2478"/>
      <c r="G33" s="2478"/>
      <c r="H33" s="2478"/>
      <c r="I33" s="2479"/>
      <c r="J33" s="2439"/>
    </row>
    <row r="34" spans="2:10" ht="15.75" thickBot="1" x14ac:dyDescent="0.3">
      <c r="B34" s="2474"/>
      <c r="C34" s="2474"/>
      <c r="D34" s="2474"/>
      <c r="E34" s="2474"/>
      <c r="F34" s="2474"/>
      <c r="G34" s="2474"/>
      <c r="H34" s="2474"/>
      <c r="I34" s="2474"/>
      <c r="J34" s="2439"/>
    </row>
    <row r="35" spans="2:10" ht="36" customHeight="1" x14ac:dyDescent="0.25">
      <c r="B35" s="2486" t="s">
        <v>1017</v>
      </c>
      <c r="C35" s="2487"/>
      <c r="D35" s="1838" t="s">
        <v>1018</v>
      </c>
      <c r="E35" s="1839"/>
      <c r="F35" s="1839"/>
      <c r="G35" s="1840"/>
      <c r="H35" s="1836" t="s">
        <v>1019</v>
      </c>
      <c r="I35" s="1837"/>
      <c r="J35" s="2439"/>
    </row>
    <row r="36" spans="2:10" ht="15.75" thickBot="1" x14ac:dyDescent="0.3">
      <c r="B36" s="2488" t="s">
        <v>1020</v>
      </c>
      <c r="C36" s="2489"/>
      <c r="D36" s="1841" t="s">
        <v>1021</v>
      </c>
      <c r="E36" s="1842"/>
      <c r="F36" s="1842"/>
      <c r="G36" s="1843"/>
      <c r="H36" s="2493" t="s">
        <v>1022</v>
      </c>
      <c r="I36" s="2494"/>
      <c r="J36" s="2439"/>
    </row>
    <row r="37" spans="2:10" ht="15.75" thickBot="1" x14ac:dyDescent="0.3">
      <c r="B37" s="2490" t="s">
        <v>1023</v>
      </c>
      <c r="C37" s="2491"/>
      <c r="D37" s="1831" t="s">
        <v>1024</v>
      </c>
      <c r="E37" s="1832"/>
      <c r="F37" s="1832"/>
      <c r="G37" s="1833"/>
      <c r="H37" s="2495"/>
      <c r="I37" s="2496"/>
      <c r="J37" s="2439"/>
    </row>
    <row r="38" spans="2:10" x14ac:dyDescent="0.25">
      <c r="B38" s="2492"/>
      <c r="C38" s="2492"/>
      <c r="D38" s="2492"/>
      <c r="E38" s="2492"/>
      <c r="F38" s="2492"/>
      <c r="G38" s="2492"/>
      <c r="H38" s="2492"/>
      <c r="I38" s="2492"/>
      <c r="J38" s="2492"/>
    </row>
  </sheetData>
  <sheetProtection algorithmName="SHA-512" hashValue="ECOHa/0xskAt+rtkN0OJC76B5cgO0M/wiSGqWO1kUCTvwJz5D9ZMSyzcmen/dNBb+zl4b/XNsdLjSF6yQQg2sA==" saltValue="ztKPfGLrXtLEYUv3uPPHTQ==" spinCount="100000" sheet="1" objects="1" scenarios="1" formatCells="0" formatColumns="0" formatRows="0" selectLockedCells="1"/>
  <mergeCells count="57">
    <mergeCell ref="D7:I7"/>
    <mergeCell ref="B3:I3"/>
    <mergeCell ref="B2:I2"/>
    <mergeCell ref="B1:I1"/>
    <mergeCell ref="D6:I6"/>
    <mergeCell ref="B4:I4"/>
    <mergeCell ref="G22:I22"/>
    <mergeCell ref="B22:C22"/>
    <mergeCell ref="B12:B16"/>
    <mergeCell ref="B18:C18"/>
    <mergeCell ref="B23:C23"/>
    <mergeCell ref="B19:C19"/>
    <mergeCell ref="G16:I16"/>
    <mergeCell ref="G18:I18"/>
    <mergeCell ref="G21:I21"/>
    <mergeCell ref="B20:C20"/>
    <mergeCell ref="G20:I20"/>
    <mergeCell ref="G19:I19"/>
    <mergeCell ref="G17:I17"/>
    <mergeCell ref="B29:I29"/>
    <mergeCell ref="B34:I34"/>
    <mergeCell ref="H37:I37"/>
    <mergeCell ref="B26:I26"/>
    <mergeCell ref="D35:G35"/>
    <mergeCell ref="D36:G36"/>
    <mergeCell ref="G11:I11"/>
    <mergeCell ref="B6:C6"/>
    <mergeCell ref="B7:C7"/>
    <mergeCell ref="B10:C10"/>
    <mergeCell ref="D37:G37"/>
    <mergeCell ref="C28:I28"/>
    <mergeCell ref="B27:I27"/>
    <mergeCell ref="B32:I32"/>
    <mergeCell ref="B36:C36"/>
    <mergeCell ref="B37:C37"/>
    <mergeCell ref="C33:I33"/>
    <mergeCell ref="H35:I35"/>
    <mergeCell ref="B35:C35"/>
    <mergeCell ref="H36:I36"/>
    <mergeCell ref="B30:I30"/>
    <mergeCell ref="C31:I31"/>
    <mergeCell ref="B38:J38"/>
    <mergeCell ref="J1:J37"/>
    <mergeCell ref="G23:I23"/>
    <mergeCell ref="B5:I5"/>
    <mergeCell ref="B8:I8"/>
    <mergeCell ref="B24:I24"/>
    <mergeCell ref="B25:I25"/>
    <mergeCell ref="B17:C17"/>
    <mergeCell ref="B21:C21"/>
    <mergeCell ref="G12:I12"/>
    <mergeCell ref="G13:I13"/>
    <mergeCell ref="G14:I14"/>
    <mergeCell ref="G15:I15"/>
    <mergeCell ref="G10:I10"/>
    <mergeCell ref="B9:I9"/>
    <mergeCell ref="B11:C11"/>
  </mergeCells>
  <hyperlinks>
    <hyperlink ref="B21:C21" r:id="rId1" display="Attachment 6:  W-9 &quot;Request for Taxpayer Identification Number and Certification” Commonwealth of Virginia Substitute Form" xr:uid="{ADB31793-6332-4582-A729-F3996C9198E4}"/>
  </hyperlinks>
  <pageMargins left="0.7" right="0.7" top="0.75" bottom="0.75" header="0.3" footer="0.3"/>
  <pageSetup scale="6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0000000}">
          <x14:formula1>
            <xm:f>Look_Up!$C$1:$C$3</xm:f>
          </x14:formula1>
          <xm:sqref>B33 E11:E23 B28:B29 B31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T62"/>
  <sheetViews>
    <sheetView workbookViewId="0">
      <selection sqref="A1:N1"/>
    </sheetView>
  </sheetViews>
  <sheetFormatPr defaultColWidth="9.140625" defaultRowHeight="12.75" x14ac:dyDescent="0.25"/>
  <cols>
    <col min="1" max="1" width="2.85546875" style="393" customWidth="1"/>
    <col min="2" max="2" width="41.140625" style="393" customWidth="1"/>
    <col min="3" max="3" width="11" style="393" customWidth="1"/>
    <col min="4" max="4" width="10.140625" style="393" customWidth="1"/>
    <col min="5" max="5" width="23.42578125" style="393" customWidth="1"/>
    <col min="6" max="6" width="12.140625" style="393" customWidth="1"/>
    <col min="7" max="7" width="14.7109375" style="393" customWidth="1"/>
    <col min="8" max="8" width="13.85546875" style="393" customWidth="1"/>
    <col min="9" max="9" width="8.5703125" style="393" bestFit="1" customWidth="1"/>
    <col min="10" max="10" width="9.7109375" style="393" customWidth="1"/>
    <col min="11" max="11" width="5.85546875" style="393" customWidth="1"/>
    <col min="12" max="12" width="6.140625" style="393" customWidth="1"/>
    <col min="13" max="13" width="7.42578125" style="393" customWidth="1"/>
    <col min="14" max="14" width="11.140625" style="393" customWidth="1"/>
    <col min="15" max="16384" width="9.140625" style="393"/>
  </cols>
  <sheetData>
    <row r="1" spans="1:20" s="38" customFormat="1" ht="12.75" customHeight="1" x14ac:dyDescent="0.25">
      <c r="A1" s="1699" t="s">
        <v>444</v>
      </c>
      <c r="B1" s="1699"/>
      <c r="C1" s="1699"/>
      <c r="D1" s="1699"/>
      <c r="E1" s="1699"/>
      <c r="F1" s="1699"/>
      <c r="G1" s="1699"/>
      <c r="H1" s="1699"/>
      <c r="I1" s="1699"/>
      <c r="J1" s="1699"/>
      <c r="K1" s="1699"/>
      <c r="L1" s="1699"/>
      <c r="M1" s="1699"/>
      <c r="N1" s="1699"/>
      <c r="O1" s="391"/>
      <c r="P1" s="391"/>
      <c r="Q1" s="391"/>
    </row>
    <row r="2" spans="1:20" ht="12" customHeight="1" x14ac:dyDescent="0.25">
      <c r="A2" s="392"/>
      <c r="B2" s="1700" t="s">
        <v>705</v>
      </c>
      <c r="C2" s="1700"/>
      <c r="D2" s="1700"/>
      <c r="E2" s="1700"/>
      <c r="F2" s="1700"/>
      <c r="G2" s="1700"/>
      <c r="H2" s="1700"/>
      <c r="I2" s="1700"/>
      <c r="J2" s="1700"/>
      <c r="K2" s="1700"/>
      <c r="L2" s="1700"/>
      <c r="M2" s="1700"/>
      <c r="N2" s="1700"/>
    </row>
    <row r="3" spans="1:20" ht="12" customHeight="1" x14ac:dyDescent="0.25">
      <c r="B3" s="394"/>
      <c r="C3" s="394"/>
      <c r="D3" s="394"/>
      <c r="E3" s="394"/>
      <c r="F3" s="394"/>
      <c r="G3" s="394"/>
      <c r="H3" s="394"/>
      <c r="I3" s="394"/>
      <c r="J3" s="394"/>
      <c r="K3" s="394"/>
      <c r="L3" s="394"/>
      <c r="M3" s="394"/>
      <c r="N3" s="394"/>
    </row>
    <row r="4" spans="1:20" ht="27" customHeight="1" x14ac:dyDescent="0.25">
      <c r="B4" s="1919" t="s">
        <v>1025</v>
      </c>
      <c r="C4" s="1920"/>
      <c r="D4" s="1920"/>
      <c r="E4" s="1920"/>
      <c r="F4" s="1920"/>
      <c r="G4" s="1920"/>
      <c r="H4" s="1920"/>
      <c r="I4" s="1920"/>
      <c r="J4" s="1920"/>
      <c r="K4" s="1920"/>
      <c r="L4" s="1920"/>
      <c r="M4" s="1920"/>
      <c r="N4" s="1920"/>
    </row>
    <row r="5" spans="1:20" ht="27" customHeight="1" x14ac:dyDescent="0.25">
      <c r="B5" s="1919" t="s">
        <v>1026</v>
      </c>
      <c r="C5" s="1919"/>
      <c r="D5" s="1919"/>
      <c r="E5" s="1919"/>
      <c r="F5" s="1919"/>
      <c r="G5" s="1919"/>
      <c r="H5" s="1919"/>
      <c r="I5" s="1919"/>
      <c r="J5" s="1919"/>
      <c r="K5" s="1919"/>
      <c r="L5" s="1919"/>
      <c r="M5" s="1919"/>
      <c r="N5" s="1919"/>
    </row>
    <row r="6" spans="1:20" ht="6" customHeight="1" thickBot="1" x14ac:dyDescent="0.3">
      <c r="B6" s="395"/>
      <c r="C6" s="395"/>
      <c r="D6" s="395"/>
      <c r="E6" s="395"/>
      <c r="F6" s="395"/>
      <c r="G6" s="395"/>
      <c r="H6" s="395"/>
      <c r="I6" s="395"/>
      <c r="J6" s="395"/>
      <c r="K6" s="395"/>
      <c r="L6" s="395"/>
      <c r="M6" s="395"/>
      <c r="N6" s="395"/>
    </row>
    <row r="7" spans="1:20" ht="15.75" customHeight="1" thickBot="1" x14ac:dyDescent="0.3">
      <c r="B7" s="402" t="s">
        <v>1027</v>
      </c>
      <c r="C7" s="1877" t="s">
        <v>1028</v>
      </c>
      <c r="D7" s="1908"/>
      <c r="E7" s="1908"/>
      <c r="F7" s="1908"/>
      <c r="G7" s="1908"/>
      <c r="H7" s="1908"/>
      <c r="I7" s="1908"/>
      <c r="J7" s="1908"/>
      <c r="K7" s="1908"/>
      <c r="L7" s="1908"/>
      <c r="M7" s="1908"/>
      <c r="N7" s="1909"/>
      <c r="P7" s="1844" t="s">
        <v>1029</v>
      </c>
      <c r="Q7" s="1845"/>
      <c r="R7" s="1845"/>
      <c r="S7" s="1845"/>
      <c r="T7" s="1846"/>
    </row>
    <row r="8" spans="1:20" ht="13.5" customHeight="1" thickBot="1" x14ac:dyDescent="0.3">
      <c r="B8" s="403" t="s">
        <v>453</v>
      </c>
      <c r="C8" s="1877" t="s">
        <v>1030</v>
      </c>
      <c r="D8" s="1908"/>
      <c r="E8" s="1908"/>
      <c r="F8" s="1908"/>
      <c r="G8" s="1908"/>
      <c r="H8" s="1908"/>
      <c r="I8" s="1908"/>
      <c r="J8" s="1908"/>
      <c r="K8" s="1908"/>
      <c r="L8" s="1908"/>
      <c r="M8" s="1908"/>
      <c r="N8" s="1909"/>
      <c r="P8" s="1847"/>
      <c r="Q8" s="1848"/>
      <c r="R8" s="1848"/>
      <c r="S8" s="1848"/>
      <c r="T8" s="1849"/>
    </row>
    <row r="9" spans="1:20" ht="15.75" customHeight="1" thickBot="1" x14ac:dyDescent="0.3">
      <c r="B9" s="403" t="s">
        <v>708</v>
      </c>
      <c r="C9" s="1877" t="s">
        <v>1031</v>
      </c>
      <c r="D9" s="1905"/>
      <c r="E9" s="1893" t="str">
        <f>IF(C9="Other","If Other Please Describe:"," ")</f>
        <v xml:space="preserve"> </v>
      </c>
      <c r="F9" s="1906"/>
      <c r="G9" s="1906"/>
      <c r="H9" s="1906"/>
      <c r="I9" s="1906"/>
      <c r="J9" s="1906"/>
      <c r="K9" s="1906"/>
      <c r="L9" s="1906"/>
      <c r="M9" s="1906"/>
      <c r="N9" s="1907"/>
      <c r="P9" s="1847"/>
      <c r="Q9" s="1848"/>
      <c r="R9" s="1848"/>
      <c r="S9" s="1848"/>
      <c r="T9" s="1849"/>
    </row>
    <row r="10" spans="1:20" ht="13.5" customHeight="1" thickBot="1" x14ac:dyDescent="0.3">
      <c r="B10" s="403" t="s">
        <v>713</v>
      </c>
      <c r="C10" s="1877" t="s">
        <v>1032</v>
      </c>
      <c r="D10" s="1908"/>
      <c r="E10" s="1908"/>
      <c r="F10" s="1908"/>
      <c r="G10" s="1908"/>
      <c r="H10" s="1908"/>
      <c r="I10" s="1908"/>
      <c r="J10" s="1908"/>
      <c r="K10" s="1908"/>
      <c r="L10" s="1908"/>
      <c r="M10" s="1908"/>
      <c r="N10" s="1909"/>
      <c r="P10" s="1847"/>
      <c r="Q10" s="1848"/>
      <c r="R10" s="1848"/>
      <c r="S10" s="1848"/>
      <c r="T10" s="1849"/>
    </row>
    <row r="11" spans="1:20" ht="15.75" customHeight="1" thickBot="1" x14ac:dyDescent="0.3">
      <c r="B11" s="403" t="s">
        <v>715</v>
      </c>
      <c r="C11" s="1877" t="s">
        <v>1033</v>
      </c>
      <c r="D11" s="1908"/>
      <c r="E11" s="1908"/>
      <c r="F11" s="1909"/>
      <c r="G11" s="1877" t="s">
        <v>1034</v>
      </c>
      <c r="H11" s="1908"/>
      <c r="I11" s="1909"/>
      <c r="J11" s="1877">
        <v>21223</v>
      </c>
      <c r="K11" s="1908"/>
      <c r="L11" s="1908"/>
      <c r="M11" s="1908"/>
      <c r="N11" s="1909"/>
      <c r="P11" s="1847"/>
      <c r="Q11" s="1848"/>
      <c r="R11" s="1848"/>
      <c r="S11" s="1848"/>
      <c r="T11" s="1849"/>
    </row>
    <row r="12" spans="1:20" ht="13.5" customHeight="1" thickBot="1" x14ac:dyDescent="0.3">
      <c r="B12" s="403" t="s">
        <v>719</v>
      </c>
      <c r="C12" s="1877" t="s">
        <v>1035</v>
      </c>
      <c r="D12" s="1908"/>
      <c r="E12" s="1908"/>
      <c r="F12" s="1909"/>
      <c r="G12" s="1893" t="s">
        <v>721</v>
      </c>
      <c r="H12" s="1906"/>
      <c r="I12" s="1907"/>
      <c r="J12" s="1877" t="s">
        <v>1036</v>
      </c>
      <c r="K12" s="1908"/>
      <c r="L12" s="1908"/>
      <c r="M12" s="1908"/>
      <c r="N12" s="1909"/>
      <c r="P12" s="1847"/>
      <c r="Q12" s="1848"/>
      <c r="R12" s="1848"/>
      <c r="S12" s="1848"/>
      <c r="T12" s="1849"/>
    </row>
    <row r="13" spans="1:20" ht="13.5" customHeight="1" thickBot="1" x14ac:dyDescent="0.3">
      <c r="B13" s="403" t="s">
        <v>1037</v>
      </c>
      <c r="C13" s="1916" t="s">
        <v>1038</v>
      </c>
      <c r="D13" s="1917"/>
      <c r="E13" s="1917"/>
      <c r="F13" s="1918"/>
      <c r="G13" s="1893" t="s">
        <v>725</v>
      </c>
      <c r="H13" s="1906"/>
      <c r="I13" s="1907"/>
      <c r="J13" s="1877" t="s">
        <v>1039</v>
      </c>
      <c r="K13" s="1908"/>
      <c r="L13" s="1908"/>
      <c r="M13" s="1908"/>
      <c r="N13" s="1909"/>
      <c r="P13" s="1847"/>
      <c r="Q13" s="1848"/>
      <c r="R13" s="1848"/>
      <c r="S13" s="1848"/>
      <c r="T13" s="1849"/>
    </row>
    <row r="14" spans="1:20" ht="13.5" customHeight="1" thickBot="1" x14ac:dyDescent="0.3">
      <c r="B14" s="403" t="s">
        <v>727</v>
      </c>
      <c r="C14" s="1877" t="s">
        <v>1040</v>
      </c>
      <c r="D14" s="1908"/>
      <c r="E14" s="1908"/>
      <c r="F14" s="1909"/>
      <c r="G14" s="1893" t="s">
        <v>725</v>
      </c>
      <c r="H14" s="1906"/>
      <c r="I14" s="1907"/>
      <c r="J14" s="1877" t="s">
        <v>1041</v>
      </c>
      <c r="K14" s="1908"/>
      <c r="L14" s="1908"/>
      <c r="M14" s="1908"/>
      <c r="N14" s="1909"/>
      <c r="P14" s="1847"/>
      <c r="Q14" s="1848"/>
      <c r="R14" s="1848"/>
      <c r="S14" s="1848"/>
      <c r="T14" s="1849"/>
    </row>
    <row r="15" spans="1:20" ht="13.5" customHeight="1" thickBot="1" x14ac:dyDescent="0.3">
      <c r="B15" s="403" t="s">
        <v>1042</v>
      </c>
      <c r="C15" s="1877" t="s">
        <v>1043</v>
      </c>
      <c r="D15" s="1908"/>
      <c r="E15" s="1908"/>
      <c r="F15" s="1909"/>
      <c r="G15" s="1893" t="s">
        <v>725</v>
      </c>
      <c r="H15" s="1906"/>
      <c r="I15" s="1907"/>
      <c r="J15" s="1877" t="s">
        <v>1044</v>
      </c>
      <c r="K15" s="1908"/>
      <c r="L15" s="1908"/>
      <c r="M15" s="1908"/>
      <c r="N15" s="1909"/>
      <c r="P15" s="1847"/>
      <c r="Q15" s="1848"/>
      <c r="R15" s="1848"/>
      <c r="S15" s="1848"/>
      <c r="T15" s="1849"/>
    </row>
    <row r="16" spans="1:20" ht="13.5" customHeight="1" thickBot="1" x14ac:dyDescent="0.3">
      <c r="B16" s="1416" t="s">
        <v>1045</v>
      </c>
      <c r="C16" s="1903" t="s">
        <v>1046</v>
      </c>
      <c r="D16" s="1904"/>
      <c r="E16" s="1904"/>
      <c r="F16" s="1905"/>
      <c r="G16" s="404"/>
      <c r="H16" s="404"/>
      <c r="I16" s="404" t="s">
        <v>805</v>
      </c>
      <c r="J16" s="405" t="str">
        <f>IF(I16="Yes","DEQ Contract Number(s):"," ")</f>
        <v>DEQ Contract Number(s):</v>
      </c>
      <c r="K16" s="405"/>
      <c r="L16" s="405"/>
      <c r="M16" s="405"/>
      <c r="N16" s="406"/>
      <c r="P16" s="1847"/>
      <c r="Q16" s="1848"/>
      <c r="R16" s="1848"/>
      <c r="S16" s="1848"/>
      <c r="T16" s="1849"/>
    </row>
    <row r="17" spans="2:20" ht="13.5" customHeight="1" thickBot="1" x14ac:dyDescent="0.3">
      <c r="B17" s="403" t="s">
        <v>1047</v>
      </c>
      <c r="C17" s="1871" t="s">
        <v>1048</v>
      </c>
      <c r="D17" s="1872"/>
      <c r="E17" s="1872"/>
      <c r="F17" s="1873"/>
      <c r="G17" s="1893" t="s">
        <v>730</v>
      </c>
      <c r="H17" s="1906"/>
      <c r="I17" s="1907"/>
      <c r="J17" s="1877" t="s">
        <v>1049</v>
      </c>
      <c r="K17" s="1908"/>
      <c r="L17" s="1908"/>
      <c r="M17" s="1908"/>
      <c r="N17" s="1909"/>
      <c r="P17" s="1850"/>
      <c r="Q17" s="1851"/>
      <c r="R17" s="1851"/>
      <c r="S17" s="1851"/>
      <c r="T17" s="1852"/>
    </row>
    <row r="18" spans="2:20" ht="13.5" customHeight="1" thickBot="1" x14ac:dyDescent="0.3">
      <c r="B18" s="407" t="s">
        <v>732</v>
      </c>
      <c r="C18" s="1910">
        <v>45931</v>
      </c>
      <c r="D18" s="1911"/>
      <c r="E18" s="1911"/>
      <c r="F18" s="1912"/>
      <c r="G18" s="1913" t="s">
        <v>733</v>
      </c>
      <c r="H18" s="1914"/>
      <c r="I18" s="1915"/>
      <c r="J18" s="1910">
        <v>47026</v>
      </c>
      <c r="K18" s="1911"/>
      <c r="L18" s="1911"/>
      <c r="M18" s="1911"/>
      <c r="N18" s="1912"/>
    </row>
    <row r="19" spans="2:20" ht="13.5" customHeight="1" thickBot="1" x14ac:dyDescent="0.3">
      <c r="B19" s="1893" t="s">
        <v>1050</v>
      </c>
      <c r="C19" s="1901"/>
      <c r="D19" s="1901"/>
      <c r="E19" s="1901"/>
      <c r="F19" s="1901"/>
      <c r="G19" s="1901"/>
      <c r="H19" s="1901"/>
      <c r="I19" s="1901"/>
      <c r="J19" s="1901"/>
      <c r="K19" s="1901"/>
      <c r="L19" s="1901"/>
      <c r="M19" s="1901"/>
      <c r="N19" s="1902"/>
    </row>
    <row r="20" spans="2:20" ht="35.1" customHeight="1" thickBot="1" x14ac:dyDescent="0.3">
      <c r="B20" s="408" t="s">
        <v>1051</v>
      </c>
      <c r="C20" s="1887" t="s">
        <v>1052</v>
      </c>
      <c r="D20" s="1888"/>
      <c r="E20" s="409">
        <f>'Tab 4-Budget EXAMPLE'!$Y$19</f>
        <v>264715.375</v>
      </c>
      <c r="F20" s="1889" t="s">
        <v>853</v>
      </c>
      <c r="G20" s="1887"/>
      <c r="H20" s="1898">
        <f ca="1">'Tab 4-Budget EXAMPLE'!$Z$19</f>
        <v>97450.125</v>
      </c>
      <c r="I20" s="1899"/>
      <c r="J20" s="1893" t="s">
        <v>1053</v>
      </c>
      <c r="K20" s="1894"/>
      <c r="L20" s="1895"/>
      <c r="M20" s="1900">
        <f ca="1">E20+H20</f>
        <v>362165.5</v>
      </c>
      <c r="N20" s="1897"/>
    </row>
    <row r="21" spans="2:20" ht="35.1" customHeight="1" thickBot="1" x14ac:dyDescent="0.3">
      <c r="B21" s="410" t="s">
        <v>124</v>
      </c>
      <c r="C21" s="1887" t="s">
        <v>1052</v>
      </c>
      <c r="D21" s="1888"/>
      <c r="E21" s="409">
        <f>'Tab 4-Budget EXAMPLE'!$Y$20</f>
        <v>51415.375</v>
      </c>
      <c r="F21" s="1889" t="s">
        <v>853</v>
      </c>
      <c r="G21" s="1890"/>
      <c r="H21" s="1898">
        <f>'Tab 4-Budget EXAMPLE'!$Z$20</f>
        <v>51550.125</v>
      </c>
      <c r="I21" s="1899"/>
      <c r="J21" s="1893" t="s">
        <v>1053</v>
      </c>
      <c r="K21" s="1894"/>
      <c r="L21" s="1895"/>
      <c r="M21" s="1900">
        <f>E21+H21</f>
        <v>102965.5</v>
      </c>
      <c r="N21" s="1897"/>
    </row>
    <row r="22" spans="2:20" ht="35.1" customHeight="1" thickBot="1" x14ac:dyDescent="0.3">
      <c r="B22" s="411" t="s">
        <v>1054</v>
      </c>
      <c r="C22" s="1887" t="s">
        <v>1052</v>
      </c>
      <c r="D22" s="1888"/>
      <c r="E22" s="409">
        <f>'Tab 4-Budget EXAMPLE'!$Y$21</f>
        <v>213300</v>
      </c>
      <c r="F22" s="1889" t="s">
        <v>853</v>
      </c>
      <c r="G22" s="1890"/>
      <c r="H22" s="1898">
        <f ca="1">'Tab 4-Budget EXAMPLE'!$Z$21</f>
        <v>45900</v>
      </c>
      <c r="I22" s="1899"/>
      <c r="J22" s="1893" t="s">
        <v>1053</v>
      </c>
      <c r="K22" s="1894"/>
      <c r="L22" s="1895"/>
      <c r="M22" s="1900">
        <f ca="1">E22+H22</f>
        <v>259200</v>
      </c>
      <c r="N22" s="1897"/>
    </row>
    <row r="23" spans="2:20" ht="35.1" customHeight="1" thickBot="1" x14ac:dyDescent="0.3">
      <c r="B23" s="408" t="s">
        <v>1055</v>
      </c>
      <c r="C23" s="1887" t="s">
        <v>1052</v>
      </c>
      <c r="D23" s="1888"/>
      <c r="E23" s="412">
        <f>E21/E20</f>
        <v>0.19422889584709616</v>
      </c>
      <c r="F23" s="1889" t="s">
        <v>853</v>
      </c>
      <c r="G23" s="1890"/>
      <c r="H23" s="1891">
        <f ca="1">H21/H20</f>
        <v>0.52898982941273809</v>
      </c>
      <c r="I23" s="1892"/>
      <c r="J23" s="1893" t="s">
        <v>1053</v>
      </c>
      <c r="K23" s="1894"/>
      <c r="L23" s="1895"/>
      <c r="M23" s="1891">
        <f ca="1">M21/M20</f>
        <v>0.28430510360594813</v>
      </c>
      <c r="N23" s="1892"/>
    </row>
    <row r="24" spans="2:20" ht="35.1" customHeight="1" thickBot="1" x14ac:dyDescent="0.3">
      <c r="B24" s="410" t="s">
        <v>1056</v>
      </c>
      <c r="C24" s="1887" t="s">
        <v>1052</v>
      </c>
      <c r="D24" s="1888"/>
      <c r="E24" s="412">
        <f>E22/E20</f>
        <v>0.80577110415290387</v>
      </c>
      <c r="F24" s="1889" t="s">
        <v>853</v>
      </c>
      <c r="G24" s="1890"/>
      <c r="H24" s="1891">
        <f ca="1">H22/H20</f>
        <v>0.47101017058726197</v>
      </c>
      <c r="I24" s="1892"/>
      <c r="J24" s="1893" t="s">
        <v>1053</v>
      </c>
      <c r="K24" s="1894"/>
      <c r="L24" s="1895"/>
      <c r="M24" s="1891">
        <f ca="1">M22/M20</f>
        <v>0.71569489639405193</v>
      </c>
      <c r="N24" s="1892"/>
    </row>
    <row r="25" spans="2:20" ht="35.1" customHeight="1" thickBot="1" x14ac:dyDescent="0.3">
      <c r="B25" s="413" t="s">
        <v>1057</v>
      </c>
      <c r="C25" s="1887" t="s">
        <v>1052</v>
      </c>
      <c r="D25" s="1888"/>
      <c r="E25" s="412">
        <f>E20/E20</f>
        <v>1</v>
      </c>
      <c r="F25" s="1889" t="s">
        <v>853</v>
      </c>
      <c r="G25" s="1890"/>
      <c r="H25" s="1891">
        <f ca="1">H20/E20</f>
        <v>0.36813171505432957</v>
      </c>
      <c r="I25" s="1892"/>
      <c r="J25" s="1893" t="s">
        <v>1053</v>
      </c>
      <c r="K25" s="1894"/>
      <c r="L25" s="1895"/>
      <c r="M25" s="1896">
        <f ca="1">SUM(M23:N24)</f>
        <v>1</v>
      </c>
      <c r="N25" s="1897"/>
    </row>
    <row r="26" spans="2:20" ht="46.5" customHeight="1" thickBot="1" x14ac:dyDescent="0.3">
      <c r="B26" s="1884" t="s">
        <v>1058</v>
      </c>
      <c r="C26" s="1885"/>
      <c r="D26" s="1885"/>
      <c r="E26" s="1885"/>
      <c r="F26" s="1885"/>
      <c r="G26" s="1885"/>
      <c r="H26" s="1885"/>
      <c r="I26" s="1885"/>
      <c r="J26" s="1885"/>
      <c r="K26" s="1885"/>
      <c r="L26" s="1885"/>
      <c r="M26" s="1886"/>
      <c r="N26" s="822" t="s">
        <v>1059</v>
      </c>
    </row>
    <row r="27" spans="2:20" ht="15.75" thickBot="1" x14ac:dyDescent="0.3">
      <c r="B27" s="414" t="s">
        <v>1060</v>
      </c>
      <c r="C27" s="1856" t="s">
        <v>1061</v>
      </c>
      <c r="D27" s="1857"/>
      <c r="E27" s="1857"/>
      <c r="F27" s="1857"/>
      <c r="G27" s="1857"/>
      <c r="H27" s="1858"/>
      <c r="I27" s="1858"/>
      <c r="J27" s="1858"/>
      <c r="K27" s="1858"/>
      <c r="L27" s="1858"/>
      <c r="M27" s="1858"/>
      <c r="N27" s="1859"/>
    </row>
    <row r="28" spans="2:20" ht="12.75" customHeight="1" x14ac:dyDescent="0.25">
      <c r="B28" s="1860" t="s">
        <v>1062</v>
      </c>
      <c r="C28" s="1862" t="s">
        <v>1063</v>
      </c>
      <c r="D28" s="1863"/>
      <c r="E28" s="1863"/>
      <c r="F28" s="1863"/>
      <c r="G28" s="1863"/>
      <c r="H28" s="1863"/>
      <c r="I28" s="1863"/>
      <c r="J28" s="1863"/>
      <c r="K28" s="1863"/>
      <c r="L28" s="1863"/>
      <c r="M28" s="1863"/>
      <c r="N28" s="1864"/>
    </row>
    <row r="29" spans="2:20" ht="12.75" customHeight="1" x14ac:dyDescent="0.25">
      <c r="B29" s="1861"/>
      <c r="C29" s="1865" t="s">
        <v>1064</v>
      </c>
      <c r="D29" s="1866"/>
      <c r="E29" s="1866"/>
      <c r="F29" s="1866"/>
      <c r="G29" s="1866"/>
      <c r="H29" s="1866"/>
      <c r="I29" s="1866"/>
      <c r="J29" s="1866"/>
      <c r="K29" s="1866"/>
      <c r="L29" s="1866"/>
      <c r="M29" s="1866"/>
      <c r="N29" s="1867"/>
    </row>
    <row r="30" spans="2:20" ht="12.75" customHeight="1" x14ac:dyDescent="0.25">
      <c r="B30" s="1861"/>
      <c r="C30" s="1868" t="s">
        <v>1065</v>
      </c>
      <c r="D30" s="1869"/>
      <c r="E30" s="1869"/>
      <c r="F30" s="1869"/>
      <c r="G30" s="1869"/>
      <c r="H30" s="1869"/>
      <c r="I30" s="1869"/>
      <c r="J30" s="1869"/>
      <c r="K30" s="1869"/>
      <c r="L30" s="1869"/>
      <c r="M30" s="1869"/>
      <c r="N30" s="1870"/>
    </row>
    <row r="31" spans="2:20" ht="12.75" customHeight="1" x14ac:dyDescent="0.25">
      <c r="B31" s="1861"/>
      <c r="C31" s="1868" t="s">
        <v>1066</v>
      </c>
      <c r="D31" s="1869"/>
      <c r="E31" s="1869"/>
      <c r="F31" s="1869"/>
      <c r="G31" s="1869"/>
      <c r="H31" s="1869"/>
      <c r="I31" s="1869"/>
      <c r="J31" s="1869"/>
      <c r="K31" s="1869"/>
      <c r="L31" s="1869"/>
      <c r="M31" s="1869"/>
      <c r="N31" s="1870"/>
    </row>
    <row r="32" spans="2:20" ht="12.75" customHeight="1" x14ac:dyDescent="0.25">
      <c r="B32" s="1861"/>
      <c r="C32" s="1868" t="s">
        <v>1066</v>
      </c>
      <c r="D32" s="1869"/>
      <c r="E32" s="1869"/>
      <c r="F32" s="1869"/>
      <c r="G32" s="1869"/>
      <c r="H32" s="1869"/>
      <c r="I32" s="1869"/>
      <c r="J32" s="1869"/>
      <c r="K32" s="1869"/>
      <c r="L32" s="1869"/>
      <c r="M32" s="1869"/>
      <c r="N32" s="1870"/>
    </row>
    <row r="33" spans="2:14" ht="13.5" customHeight="1" x14ac:dyDescent="0.25">
      <c r="B33" s="1861"/>
      <c r="C33" s="1868" t="s">
        <v>1066</v>
      </c>
      <c r="D33" s="1869"/>
      <c r="E33" s="1869"/>
      <c r="F33" s="1869"/>
      <c r="G33" s="1869"/>
      <c r="H33" s="1869"/>
      <c r="I33" s="1869"/>
      <c r="J33" s="1869"/>
      <c r="K33" s="1869"/>
      <c r="L33" s="1869"/>
      <c r="M33" s="1869"/>
      <c r="N33" s="1870"/>
    </row>
    <row r="34" spans="2:14" ht="12.75" customHeight="1" x14ac:dyDescent="0.25">
      <c r="B34" s="1861"/>
      <c r="C34" s="1868" t="s">
        <v>1066</v>
      </c>
      <c r="D34" s="1869"/>
      <c r="E34" s="1869"/>
      <c r="F34" s="1869"/>
      <c r="G34" s="1869"/>
      <c r="H34" s="1869"/>
      <c r="I34" s="1869"/>
      <c r="J34" s="1869"/>
      <c r="K34" s="1869"/>
      <c r="L34" s="1869"/>
      <c r="M34" s="1869"/>
      <c r="N34" s="1870"/>
    </row>
    <row r="35" spans="2:14" ht="12.75" customHeight="1" x14ac:dyDescent="0.25">
      <c r="B35" s="1861"/>
      <c r="C35" s="1868" t="s">
        <v>1066</v>
      </c>
      <c r="D35" s="1869"/>
      <c r="E35" s="1869"/>
      <c r="F35" s="1869"/>
      <c r="G35" s="1869"/>
      <c r="H35" s="1869"/>
      <c r="I35" s="1869"/>
      <c r="J35" s="1869"/>
      <c r="K35" s="1869"/>
      <c r="L35" s="1869"/>
      <c r="M35" s="1869"/>
      <c r="N35" s="1870"/>
    </row>
    <row r="36" spans="2:14" ht="12.75" customHeight="1" x14ac:dyDescent="0.25">
      <c r="B36" s="1861"/>
      <c r="C36" s="1868" t="s">
        <v>1066</v>
      </c>
      <c r="D36" s="1869"/>
      <c r="E36" s="1869"/>
      <c r="F36" s="1869"/>
      <c r="G36" s="1869"/>
      <c r="H36" s="1869"/>
      <c r="I36" s="1869"/>
      <c r="J36" s="1869"/>
      <c r="K36" s="1869"/>
      <c r="L36" s="1869"/>
      <c r="M36" s="1869"/>
      <c r="N36" s="1870"/>
    </row>
    <row r="37" spans="2:14" ht="12.75" customHeight="1" thickBot="1" x14ac:dyDescent="0.3">
      <c r="B37" s="1861"/>
      <c r="C37" s="1871" t="s">
        <v>1066</v>
      </c>
      <c r="D37" s="1872"/>
      <c r="E37" s="1872"/>
      <c r="F37" s="1872"/>
      <c r="G37" s="1872"/>
      <c r="H37" s="1872"/>
      <c r="I37" s="1872"/>
      <c r="J37" s="1872"/>
      <c r="K37" s="1872"/>
      <c r="L37" s="1872"/>
      <c r="M37" s="1872"/>
      <c r="N37" s="1873"/>
    </row>
    <row r="38" spans="2:14" ht="13.5" customHeight="1" thickBot="1" x14ac:dyDescent="0.3">
      <c r="B38" s="539" t="s">
        <v>1067</v>
      </c>
      <c r="C38" s="1011" t="s">
        <v>1059</v>
      </c>
      <c r="D38" s="1874"/>
      <c r="E38" s="1875"/>
      <c r="F38" s="1875"/>
      <c r="G38" s="1875"/>
      <c r="H38" s="1875"/>
      <c r="I38" s="1875"/>
      <c r="J38" s="1875"/>
      <c r="K38" s="1875"/>
      <c r="L38" s="1875"/>
      <c r="M38" s="1875"/>
      <c r="N38" s="1876"/>
    </row>
    <row r="39" spans="2:14" ht="15.75" thickBot="1" x14ac:dyDescent="0.3">
      <c r="B39" s="403" t="s">
        <v>1068</v>
      </c>
      <c r="C39" s="1877" t="s">
        <v>1069</v>
      </c>
      <c r="D39" s="1878"/>
      <c r="E39" s="1878"/>
      <c r="F39" s="1878"/>
      <c r="G39" s="1878"/>
      <c r="H39" s="1879"/>
      <c r="I39" s="1879"/>
      <c r="J39" s="1879"/>
      <c r="K39" s="1879"/>
      <c r="L39" s="1879"/>
      <c r="M39" s="1879"/>
      <c r="N39" s="1880"/>
    </row>
    <row r="40" spans="2:14" ht="15.75" thickBot="1" x14ac:dyDescent="0.3">
      <c r="B40" s="403" t="s">
        <v>1070</v>
      </c>
      <c r="C40" s="1871" t="s">
        <v>1071</v>
      </c>
      <c r="D40" s="1881"/>
      <c r="E40" s="1881"/>
      <c r="F40" s="1881"/>
      <c r="G40" s="1881"/>
      <c r="H40" s="1882"/>
      <c r="I40" s="1882"/>
      <c r="J40" s="1882"/>
      <c r="K40" s="1882"/>
      <c r="L40" s="1882"/>
      <c r="M40" s="1882"/>
      <c r="N40" s="1883"/>
    </row>
    <row r="41" spans="2:14" ht="30" customHeight="1" thickBot="1" x14ac:dyDescent="0.3">
      <c r="B41" s="1416" t="s">
        <v>1072</v>
      </c>
      <c r="C41" s="744" t="s">
        <v>805</v>
      </c>
      <c r="D41" s="1853"/>
      <c r="E41" s="1854"/>
      <c r="F41" s="1854"/>
      <c r="G41" s="1854"/>
      <c r="H41" s="1854"/>
      <c r="I41" s="1854"/>
      <c r="J41" s="1854"/>
      <c r="K41" s="1854"/>
      <c r="L41" s="1854"/>
      <c r="M41" s="1854"/>
      <c r="N41" s="1855"/>
    </row>
    <row r="42" spans="2:14" x14ac:dyDescent="0.25">
      <c r="B42" s="396"/>
      <c r="C42" s="396"/>
      <c r="D42" s="396"/>
      <c r="E42" s="396"/>
      <c r="F42" s="396"/>
      <c r="G42" s="396"/>
    </row>
    <row r="62" spans="2:6" ht="15" x14ac:dyDescent="0.25">
      <c r="B62" s="397"/>
      <c r="C62"/>
      <c r="D62"/>
      <c r="E62"/>
      <c r="F62"/>
    </row>
  </sheetData>
  <sheetProtection selectLockedCells="1"/>
  <protectedRanges>
    <protectedRange algorithmName="SHA-512" hashValue="yr/GSPjiSpPJAW1UfWaIWpzcE1MmhCirCbdHS1HlvQ/wU7hR+cFHt1dSzLEEYaNTpBL0+Zt9CMtQXo6840FXvw==" saltValue="qxsfFhWbHyBh6/JLGwgAOA==" spinCount="100000" sqref="M20:N25" name="Range3"/>
    <protectedRange algorithmName="SHA-512" hashValue="p/jOdRbkBb6Im+bbnwZOMfgMXW8hSM/mPLbn/BrxQrKqIHEa4ViMow7QuhpN7sBzHGE8VOTT778w6DAF+oDv2A==" saltValue="LM0vCKhrIUhxT7HyYgKpag==" spinCount="100000" sqref="E20:E25" name="Range1"/>
    <protectedRange algorithmName="SHA-512" hashValue="ri811+CPvzTooZ9pY3dfIoLO6xxumKqO5bs2tndaeNGcQHyS/s1ifnLc7h7QItWsUiq7upLO1H0jERWz4cPH5g==" saltValue="GEya5lfzraevcTVChInpew==" spinCount="100000" sqref="H20:I25" name="Range2"/>
  </protectedRanges>
  <mergeCells count="80">
    <mergeCell ref="G14:I14"/>
    <mergeCell ref="G15:I15"/>
    <mergeCell ref="C14:F14"/>
    <mergeCell ref="C15:F15"/>
    <mergeCell ref="J14:N14"/>
    <mergeCell ref="J15:N15"/>
    <mergeCell ref="C8:N8"/>
    <mergeCell ref="A1:N1"/>
    <mergeCell ref="B2:N2"/>
    <mergeCell ref="B4:N4"/>
    <mergeCell ref="B5:N5"/>
    <mergeCell ref="C7:N7"/>
    <mergeCell ref="C9:D9"/>
    <mergeCell ref="E9:N9"/>
    <mergeCell ref="C10:N10"/>
    <mergeCell ref="C11:F11"/>
    <mergeCell ref="G11:I11"/>
    <mergeCell ref="J11:N11"/>
    <mergeCell ref="C12:F12"/>
    <mergeCell ref="G12:I12"/>
    <mergeCell ref="J12:N12"/>
    <mergeCell ref="C13:F13"/>
    <mergeCell ref="G13:I13"/>
    <mergeCell ref="J13:N13"/>
    <mergeCell ref="C16:F16"/>
    <mergeCell ref="C17:F17"/>
    <mergeCell ref="G17:I17"/>
    <mergeCell ref="J17:N17"/>
    <mergeCell ref="C18:F18"/>
    <mergeCell ref="G18:I18"/>
    <mergeCell ref="J18:N18"/>
    <mergeCell ref="B19:N19"/>
    <mergeCell ref="C20:D20"/>
    <mergeCell ref="F20:G20"/>
    <mergeCell ref="H20:I20"/>
    <mergeCell ref="J20:L20"/>
    <mergeCell ref="M20:N20"/>
    <mergeCell ref="M25:N25"/>
    <mergeCell ref="C21:D21"/>
    <mergeCell ref="F21:G21"/>
    <mergeCell ref="H21:I21"/>
    <mergeCell ref="J21:L21"/>
    <mergeCell ref="M21:N21"/>
    <mergeCell ref="C22:D22"/>
    <mergeCell ref="F22:G22"/>
    <mergeCell ref="H22:I22"/>
    <mergeCell ref="J22:L22"/>
    <mergeCell ref="M22:N22"/>
    <mergeCell ref="C40:N40"/>
    <mergeCell ref="B26:M26"/>
    <mergeCell ref="C23:D23"/>
    <mergeCell ref="F23:G23"/>
    <mergeCell ref="H23:I23"/>
    <mergeCell ref="J23:L23"/>
    <mergeCell ref="M23:N23"/>
    <mergeCell ref="C24:D24"/>
    <mergeCell ref="F24:G24"/>
    <mergeCell ref="H24:I24"/>
    <mergeCell ref="J24:L24"/>
    <mergeCell ref="M24:N24"/>
    <mergeCell ref="C25:D25"/>
    <mergeCell ref="F25:G25"/>
    <mergeCell ref="H25:I25"/>
    <mergeCell ref="J25:L25"/>
    <mergeCell ref="P7:T17"/>
    <mergeCell ref="D41:N41"/>
    <mergeCell ref="C27:N27"/>
    <mergeCell ref="B28:B37"/>
    <mergeCell ref="C28:N28"/>
    <mergeCell ref="C29:N29"/>
    <mergeCell ref="C30:N30"/>
    <mergeCell ref="C31:N31"/>
    <mergeCell ref="C32:N32"/>
    <mergeCell ref="C33:N33"/>
    <mergeCell ref="C34:N34"/>
    <mergeCell ref="C35:N35"/>
    <mergeCell ref="C36:N36"/>
    <mergeCell ref="C37:N37"/>
    <mergeCell ref="D38:N38"/>
    <mergeCell ref="C39:N39"/>
  </mergeCells>
  <dataValidations count="1">
    <dataValidation type="list" allowBlank="1" showInputMessage="1" showErrorMessage="1" sqref="I16" xr:uid="{00000000-0002-0000-2200-000000000000}">
      <formula1>$G$1:$G$4</formula1>
    </dataValidation>
  </dataValidations>
  <pageMargins left="0.25" right="0.25" top="0.75" bottom="0.75" header="0.3" footer="0.3"/>
  <pageSetup scale="6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200-000003000000}">
          <x14:formula1>
            <xm:f>Look_Up!$D$1:$D$8</xm:f>
          </x14:formula1>
          <xm:sqref>C9:D9</xm:sqref>
        </x14:dataValidation>
        <x14:dataValidation type="list" allowBlank="1" showInputMessage="1" showErrorMessage="1" xr:uid="{00000000-0002-0000-2200-000002000000}">
          <x14:formula1>
            <xm:f>Look_Up!$C$1:$C$3</xm:f>
          </x14:formula1>
          <xm:sqref>C41 C38 N26</xm:sqref>
        </x14:dataValidation>
        <x14:dataValidation type="list" allowBlank="1" showInputMessage="1" showErrorMessage="1" xr:uid="{00000000-0002-0000-2200-000004000000}">
          <x14:formula1>
            <xm:f>Look_Up!$A$1:$A$52</xm:f>
          </x14:formula1>
          <xm:sqref>G11:I11</xm:sqref>
        </x14:dataValidation>
        <x14:dataValidation type="list" allowBlank="1" showInputMessage="1" showErrorMessage="1" xr:uid="{00000000-0002-0000-2200-000001000000}">
          <x14:formula1>
            <xm:f>Look_Up!#REF!</xm:f>
          </x14:formula1>
          <xm:sqref>C16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B1:K117"/>
  <sheetViews>
    <sheetView workbookViewId="0"/>
  </sheetViews>
  <sheetFormatPr defaultColWidth="9.140625" defaultRowHeight="15" x14ac:dyDescent="0.25"/>
  <cols>
    <col min="1" max="1" width="2" customWidth="1"/>
    <col min="2" max="2" width="49.85546875" customWidth="1"/>
    <col min="3" max="3" width="93.85546875" customWidth="1"/>
    <col min="4" max="4" width="1.140625" customWidth="1"/>
    <col min="5" max="7" width="12.5703125" bestFit="1" customWidth="1"/>
    <col min="8" max="8" width="19" customWidth="1"/>
    <col min="9" max="9" width="18.28515625" bestFit="1" customWidth="1"/>
    <col min="10" max="10" width="15.140625" bestFit="1" customWidth="1"/>
    <col min="11" max="11" width="12.5703125" bestFit="1" customWidth="1"/>
  </cols>
  <sheetData>
    <row r="1" spans="2:11" ht="12.75" customHeight="1" x14ac:dyDescent="0.25">
      <c r="B1" s="1786" t="s">
        <v>444</v>
      </c>
      <c r="C1" s="1786"/>
      <c r="D1" s="433"/>
      <c r="E1" s="433"/>
    </row>
    <row r="2" spans="2:11" ht="12.75" hidden="1" customHeight="1" x14ac:dyDescent="0.25">
      <c r="B2" s="1786" t="s">
        <v>1073</v>
      </c>
      <c r="C2" s="1786"/>
      <c r="D2" s="433"/>
      <c r="E2" s="433"/>
    </row>
    <row r="3" spans="2:11" ht="15" customHeight="1" x14ac:dyDescent="0.25">
      <c r="B3" s="1786" t="s">
        <v>1074</v>
      </c>
      <c r="C3" s="1786"/>
    </row>
    <row r="4" spans="2:11" ht="7.5" customHeight="1" x14ac:dyDescent="0.25">
      <c r="B4" s="1786"/>
      <c r="C4" s="1786"/>
    </row>
    <row r="5" spans="2:11" ht="15" customHeight="1" x14ac:dyDescent="0.25">
      <c r="B5" s="1920" t="s">
        <v>1075</v>
      </c>
      <c r="C5" s="1920"/>
    </row>
    <row r="6" spans="2:11" ht="11.25" customHeight="1" x14ac:dyDescent="0.25">
      <c r="B6" s="1920"/>
      <c r="C6" s="1920"/>
    </row>
    <row r="7" spans="2:11" ht="6.75" hidden="1" customHeight="1" x14ac:dyDescent="0.25">
      <c r="B7" s="1920"/>
      <c r="C7" s="1920"/>
    </row>
    <row r="8" spans="2:11" ht="27.75" hidden="1" customHeight="1" x14ac:dyDescent="0.25">
      <c r="B8" s="1920"/>
      <c r="C8" s="1920"/>
    </row>
    <row r="9" spans="2:11" ht="99" customHeight="1" x14ac:dyDescent="0.25">
      <c r="B9" s="1919" t="s">
        <v>1076</v>
      </c>
      <c r="C9" s="1923"/>
      <c r="G9" s="97"/>
      <c r="H9" s="97"/>
      <c r="I9" s="97"/>
    </row>
    <row r="10" spans="2:11" ht="45" customHeight="1" thickBot="1" x14ac:dyDescent="0.3">
      <c r="B10" s="1789" t="s">
        <v>1077</v>
      </c>
      <c r="C10" s="1789"/>
      <c r="G10" s="97"/>
      <c r="H10" s="97"/>
      <c r="I10" s="97"/>
    </row>
    <row r="11" spans="2:11" ht="15.75" customHeight="1" thickBot="1" x14ac:dyDescent="0.3">
      <c r="F11" s="1844" t="s">
        <v>1078</v>
      </c>
      <c r="G11" s="1845"/>
      <c r="H11" s="1845"/>
      <c r="I11" s="1846"/>
    </row>
    <row r="12" spans="2:11" ht="15" customHeight="1" x14ac:dyDescent="0.25">
      <c r="B12" s="527" t="s">
        <v>710</v>
      </c>
      <c r="C12" s="528" t="str">
        <f>'Tab 1-Application EXAMPLE'!C7</f>
        <v>We Love Rivers</v>
      </c>
      <c r="F12" s="1847"/>
      <c r="G12" s="1848"/>
      <c r="H12" s="1848"/>
      <c r="I12" s="1849"/>
      <c r="J12" s="866"/>
    </row>
    <row r="13" spans="2:11" ht="15.75" customHeight="1" thickBot="1" x14ac:dyDescent="0.3">
      <c r="B13" s="529" t="s">
        <v>747</v>
      </c>
      <c r="C13" s="530" t="str">
        <f>'Tab 1-Application EXAMPLE'!C8</f>
        <v>TMDL Implementation in the James River and Tributaries</v>
      </c>
      <c r="F13" s="1847"/>
      <c r="G13" s="1848"/>
      <c r="H13" s="1848"/>
      <c r="I13" s="1849"/>
      <c r="J13" s="866"/>
      <c r="K13" s="97"/>
    </row>
    <row r="14" spans="2:11" ht="15.75" customHeight="1" thickBot="1" x14ac:dyDescent="0.3">
      <c r="F14" s="1847"/>
      <c r="G14" s="1848"/>
      <c r="H14" s="1848"/>
      <c r="I14" s="1849"/>
      <c r="J14" s="866"/>
      <c r="K14" s="97"/>
    </row>
    <row r="15" spans="2:11" ht="15" customHeight="1" x14ac:dyDescent="0.25">
      <c r="B15" s="531" t="s">
        <v>1079</v>
      </c>
      <c r="C15" s="532" t="str">
        <f>'Tab 1-Application EXAMPLE'!C7</f>
        <v>We Love Rivers</v>
      </c>
      <c r="F15" s="1847"/>
      <c r="G15" s="1848"/>
      <c r="H15" s="1848"/>
      <c r="I15" s="1849"/>
      <c r="J15" s="866"/>
    </row>
    <row r="16" spans="2:11" ht="15" customHeight="1" x14ac:dyDescent="0.25">
      <c r="B16" s="533" t="s">
        <v>1080</v>
      </c>
      <c r="C16" s="538" t="s">
        <v>805</v>
      </c>
      <c r="F16" s="1847"/>
      <c r="G16" s="1848"/>
      <c r="H16" s="1848"/>
      <c r="I16" s="1849"/>
      <c r="J16" s="866"/>
    </row>
    <row r="17" spans="2:10" ht="15" customHeight="1" x14ac:dyDescent="0.25">
      <c r="B17" s="533" t="s">
        <v>1081</v>
      </c>
      <c r="C17" s="1029">
        <f>'Tab 4-Budget EXAMPLE'!I22+'Tab 4-Budget EXAMPLE'!I38+'Tab 4-Budget EXAMPLE'!I73+'Tab 4-Budget EXAMPLE'!I147+'Tab 4-Budget EXAMPLE'!I80</f>
        <v>37015.375</v>
      </c>
      <c r="E17" s="97"/>
      <c r="F17" s="1847"/>
      <c r="G17" s="1848"/>
      <c r="H17" s="1848"/>
      <c r="I17" s="1849"/>
      <c r="J17" s="866"/>
    </row>
    <row r="18" spans="2:10" ht="15" customHeight="1" thickBot="1" x14ac:dyDescent="0.3">
      <c r="B18" s="533" t="s">
        <v>752</v>
      </c>
      <c r="C18" s="863" t="s">
        <v>1082</v>
      </c>
      <c r="F18" s="1850"/>
      <c r="G18" s="1851"/>
      <c r="H18" s="1851"/>
      <c r="I18" s="1852"/>
      <c r="J18" s="866"/>
    </row>
    <row r="19" spans="2:10" ht="45" x14ac:dyDescent="0.25">
      <c r="B19" s="533" t="s">
        <v>1083</v>
      </c>
      <c r="C19" s="534" t="s">
        <v>1084</v>
      </c>
      <c r="E19" s="97"/>
      <c r="G19" s="866"/>
      <c r="H19" s="866"/>
      <c r="I19" s="866"/>
      <c r="J19" s="866"/>
    </row>
    <row r="20" spans="2:10" ht="45" x14ac:dyDescent="0.25">
      <c r="B20" s="533" t="s">
        <v>1085</v>
      </c>
      <c r="C20" s="534" t="s">
        <v>1086</v>
      </c>
      <c r="F20" s="866"/>
      <c r="G20" s="866"/>
      <c r="H20" s="1028"/>
      <c r="I20" s="1028"/>
      <c r="J20" s="1028"/>
    </row>
    <row r="21" spans="2:10" x14ac:dyDescent="0.25">
      <c r="B21" s="533" t="s">
        <v>1087</v>
      </c>
      <c r="C21" s="538" t="s">
        <v>805</v>
      </c>
      <c r="H21" s="97"/>
      <c r="I21" s="97"/>
      <c r="J21" s="97"/>
    </row>
    <row r="22" spans="2:10" ht="15" customHeight="1" x14ac:dyDescent="0.25">
      <c r="B22" s="533" t="s">
        <v>1088</v>
      </c>
      <c r="C22" s="538" t="s">
        <v>805</v>
      </c>
    </row>
    <row r="23" spans="2:10" ht="15.75" customHeight="1" thickBot="1" x14ac:dyDescent="0.3">
      <c r="B23" s="535" t="s">
        <v>1089</v>
      </c>
      <c r="C23" s="534">
        <f>'Tab 4-Budget EXAMPLE'!J22+'Tab 4-Budget EXAMPLE'!J38+'Tab 4-Budget EXAMPLE'!J59+'Tab 4-Budget EXAMPLE'!J73+'Tab 4-Budget EXAMPLE'!J147</f>
        <v>16050.125</v>
      </c>
      <c r="E23" s="97"/>
    </row>
    <row r="24" spans="2:10" ht="6.75" customHeight="1" thickBot="1" x14ac:dyDescent="0.3">
      <c r="B24" s="540"/>
      <c r="C24" s="541"/>
    </row>
    <row r="25" spans="2:10" ht="15" customHeight="1" x14ac:dyDescent="0.25">
      <c r="B25" s="531" t="s">
        <v>1079</v>
      </c>
      <c r="C25" s="532" t="s">
        <v>1090</v>
      </c>
    </row>
    <row r="26" spans="2:10" ht="15" customHeight="1" x14ac:dyDescent="0.25">
      <c r="B26" s="533" t="s">
        <v>1080</v>
      </c>
      <c r="C26" s="538" t="s">
        <v>805</v>
      </c>
    </row>
    <row r="27" spans="2:10" ht="19.5" customHeight="1" x14ac:dyDescent="0.25">
      <c r="B27" s="533" t="s">
        <v>1081</v>
      </c>
      <c r="C27" s="534">
        <f>'Tab 4-Budget EXAMPLE'!I93+'Tab 4-Budget EXAMPLE'!I94+'Tab 4-Budget EXAMPLE'!I95+'Tab 4-Budget EXAMPLE'!I96+'Tab 4-Budget EXAMPLE'!I97+'Tab 4-Budget EXAMPLE'!I98+'Tab 4-Budget EXAMPLE'!I118+'Tab 4-Budget EXAMPLE'!I126</f>
        <v>51600</v>
      </c>
      <c r="E27" s="97"/>
    </row>
    <row r="28" spans="2:10" ht="19.5" customHeight="1" x14ac:dyDescent="0.25">
      <c r="B28" s="533" t="s">
        <v>752</v>
      </c>
      <c r="C28" s="863" t="s">
        <v>1091</v>
      </c>
    </row>
    <row r="29" spans="2:10" ht="45" x14ac:dyDescent="0.25">
      <c r="B29" s="533" t="s">
        <v>1083</v>
      </c>
      <c r="C29" s="534" t="s">
        <v>188</v>
      </c>
    </row>
    <row r="30" spans="2:10" ht="45" x14ac:dyDescent="0.25">
      <c r="B30" s="533" t="s">
        <v>1085</v>
      </c>
      <c r="C30" s="534" t="s">
        <v>1092</v>
      </c>
      <c r="G30" s="97"/>
    </row>
    <row r="31" spans="2:10" x14ac:dyDescent="0.25">
      <c r="B31" s="533" t="s">
        <v>1087</v>
      </c>
      <c r="C31" s="538" t="s">
        <v>805</v>
      </c>
      <c r="G31" s="97"/>
    </row>
    <row r="32" spans="2:10" ht="15" customHeight="1" x14ac:dyDescent="0.25">
      <c r="B32" s="533" t="s">
        <v>1088</v>
      </c>
      <c r="C32" s="538" t="s">
        <v>805</v>
      </c>
    </row>
    <row r="33" spans="2:5" ht="15.75" thickBot="1" x14ac:dyDescent="0.3">
      <c r="B33" s="535" t="s">
        <v>1089</v>
      </c>
      <c r="C33" s="534">
        <f>'Tab 4-Budget EXAMPLE'!J93+'Tab 4-Budget EXAMPLE'!J94+'Tab 4-Budget EXAMPLE'!J95+'Tab 4-Budget EXAMPLE'!J96+'Tab 4-Budget EXAMPLE'!J97+'Tab 4-Budget EXAMPLE'!J98+'Tab 4-Budget EXAMPLE'!J118+'Tab 4-Budget EXAMPLE'!J126</f>
        <v>28400</v>
      </c>
      <c r="E33" s="97"/>
    </row>
    <row r="34" spans="2:5" ht="15.75" thickBot="1" x14ac:dyDescent="0.3">
      <c r="B34" s="1921"/>
      <c r="C34" s="1922"/>
    </row>
    <row r="35" spans="2:5" x14ac:dyDescent="0.25">
      <c r="B35" s="531" t="s">
        <v>1079</v>
      </c>
      <c r="C35" s="532" t="s">
        <v>1093</v>
      </c>
    </row>
    <row r="36" spans="2:5" ht="15" customHeight="1" x14ac:dyDescent="0.25">
      <c r="B36" s="533" t="s">
        <v>1080</v>
      </c>
      <c r="C36" s="538" t="s">
        <v>805</v>
      </c>
    </row>
    <row r="37" spans="2:5" ht="19.5" customHeight="1" x14ac:dyDescent="0.25">
      <c r="B37" s="533" t="s">
        <v>1081</v>
      </c>
      <c r="C37" s="534">
        <f>'Tab 4-Budget EXAMPLE'!I99+'Tab 4-Budget EXAMPLE'!I100+'Tab 4-Budget EXAMPLE'!I79</f>
        <v>38500</v>
      </c>
      <c r="E37" s="97"/>
    </row>
    <row r="38" spans="2:5" ht="19.5" customHeight="1" x14ac:dyDescent="0.25">
      <c r="B38" s="533" t="s">
        <v>752</v>
      </c>
      <c r="C38" s="863" t="s">
        <v>1091</v>
      </c>
    </row>
    <row r="39" spans="2:5" ht="45" x14ac:dyDescent="0.25">
      <c r="B39" s="533" t="s">
        <v>1083</v>
      </c>
      <c r="C39" s="534" t="s">
        <v>206</v>
      </c>
    </row>
    <row r="40" spans="2:5" ht="45" x14ac:dyDescent="0.25">
      <c r="B40" s="533" t="s">
        <v>1085</v>
      </c>
      <c r="C40" s="534" t="s">
        <v>1092</v>
      </c>
    </row>
    <row r="41" spans="2:5" x14ac:dyDescent="0.25">
      <c r="B41" s="533" t="s">
        <v>1087</v>
      </c>
      <c r="C41" s="538" t="s">
        <v>805</v>
      </c>
    </row>
    <row r="42" spans="2:5" x14ac:dyDescent="0.25">
      <c r="B42" s="533" t="s">
        <v>1088</v>
      </c>
      <c r="C42" s="538" t="s">
        <v>805</v>
      </c>
    </row>
    <row r="43" spans="2:5" ht="15.75" thickBot="1" x14ac:dyDescent="0.3">
      <c r="B43" s="535" t="s">
        <v>1089</v>
      </c>
      <c r="C43" s="534">
        <f>'Tab 4-Budget EXAMPLE'!J79+'Tab 4-Budget EXAMPLE'!J99+'Tab 4-Budget EXAMPLE'!J100</f>
        <v>31500</v>
      </c>
      <c r="E43" s="97"/>
    </row>
    <row r="44" spans="2:5" ht="15.75" thickBot="1" x14ac:dyDescent="0.3">
      <c r="B44" s="1921"/>
      <c r="C44" s="1922"/>
    </row>
    <row r="45" spans="2:5" x14ac:dyDescent="0.25">
      <c r="B45" s="531" t="s">
        <v>1079</v>
      </c>
      <c r="C45" s="532" t="s">
        <v>1094</v>
      </c>
    </row>
    <row r="46" spans="2:5" ht="19.5" customHeight="1" x14ac:dyDescent="0.25">
      <c r="B46" s="533" t="s">
        <v>1080</v>
      </c>
      <c r="C46" s="538" t="s">
        <v>805</v>
      </c>
    </row>
    <row r="47" spans="2:5" x14ac:dyDescent="0.25">
      <c r="B47" s="533" t="s">
        <v>1081</v>
      </c>
      <c r="C47" s="534">
        <f>'Tab 4-Budget EXAMPLE'!I101+'Tab 4-Budget EXAMPLE'!I102</f>
        <v>2200</v>
      </c>
      <c r="E47" s="97"/>
    </row>
    <row r="48" spans="2:5" x14ac:dyDescent="0.25">
      <c r="B48" s="533" t="s">
        <v>752</v>
      </c>
      <c r="C48" s="863" t="s">
        <v>1091</v>
      </c>
    </row>
    <row r="49" spans="2:5" ht="45" x14ac:dyDescent="0.25">
      <c r="B49" s="533" t="s">
        <v>1083</v>
      </c>
      <c r="C49" s="534" t="s">
        <v>1095</v>
      </c>
    </row>
    <row r="50" spans="2:5" ht="45" x14ac:dyDescent="0.25">
      <c r="B50" s="533" t="s">
        <v>1085</v>
      </c>
      <c r="C50" s="534" t="s">
        <v>1092</v>
      </c>
    </row>
    <row r="51" spans="2:5" x14ac:dyDescent="0.25">
      <c r="B51" s="533" t="s">
        <v>1087</v>
      </c>
      <c r="C51" s="538" t="s">
        <v>805</v>
      </c>
    </row>
    <row r="52" spans="2:5" x14ac:dyDescent="0.25">
      <c r="B52" s="533" t="s">
        <v>1088</v>
      </c>
      <c r="C52" s="538" t="s">
        <v>1059</v>
      </c>
    </row>
    <row r="53" spans="2:5" ht="15.75" thickBot="1" x14ac:dyDescent="0.3">
      <c r="B53" s="535" t="s">
        <v>1089</v>
      </c>
      <c r="C53" s="864">
        <v>0</v>
      </c>
      <c r="E53" s="97"/>
    </row>
    <row r="54" spans="2:5" ht="15.75" thickBot="1" x14ac:dyDescent="0.3">
      <c r="B54" s="1921"/>
      <c r="C54" s="1922"/>
    </row>
    <row r="55" spans="2:5" x14ac:dyDescent="0.25">
      <c r="B55" s="531" t="s">
        <v>1079</v>
      </c>
      <c r="C55" s="532" t="s">
        <v>1096</v>
      </c>
    </row>
    <row r="56" spans="2:5" ht="19.5" customHeight="1" x14ac:dyDescent="0.25">
      <c r="B56" s="533" t="s">
        <v>1080</v>
      </c>
      <c r="C56" s="538" t="s">
        <v>805</v>
      </c>
    </row>
    <row r="57" spans="2:5" x14ac:dyDescent="0.25">
      <c r="B57" s="533" t="s">
        <v>1081</v>
      </c>
      <c r="C57" s="534">
        <f>'Tab 4-Budget EXAMPLE'!I103+'Tab 4-Budget EXAMPLE'!I127+'Tab 4-Budget EXAMPLE'!I128+'Tab 4-Budget EXAMPLE'!I104</f>
        <v>135400</v>
      </c>
      <c r="E57" s="97"/>
    </row>
    <row r="58" spans="2:5" x14ac:dyDescent="0.25">
      <c r="B58" s="533" t="s">
        <v>752</v>
      </c>
      <c r="C58" s="863" t="s">
        <v>1091</v>
      </c>
    </row>
    <row r="59" spans="2:5" ht="45" x14ac:dyDescent="0.25">
      <c r="B59" s="533" t="s">
        <v>1083</v>
      </c>
      <c r="C59" s="534" t="s">
        <v>601</v>
      </c>
    </row>
    <row r="60" spans="2:5" ht="45" x14ac:dyDescent="0.25">
      <c r="B60" s="533" t="s">
        <v>1085</v>
      </c>
      <c r="C60" s="534" t="s">
        <v>1092</v>
      </c>
    </row>
    <row r="61" spans="2:5" x14ac:dyDescent="0.25">
      <c r="B61" s="533" t="s">
        <v>1087</v>
      </c>
      <c r="C61" s="538" t="s">
        <v>805</v>
      </c>
    </row>
    <row r="62" spans="2:5" x14ac:dyDescent="0.25">
      <c r="B62" s="533" t="s">
        <v>1088</v>
      </c>
      <c r="C62" s="538" t="s">
        <v>805</v>
      </c>
    </row>
    <row r="63" spans="2:5" ht="15.75" thickBot="1" x14ac:dyDescent="0.3">
      <c r="B63" s="535" t="s">
        <v>1089</v>
      </c>
      <c r="C63" s="534">
        <f>'Tab 4-Budget EXAMPLE'!J103+'Tab 4-Budget EXAMPLE'!J104+'Tab 4-Budget EXAMPLE'!J119</f>
        <v>16500</v>
      </c>
      <c r="E63" s="97"/>
    </row>
    <row r="64" spans="2:5" ht="15.75" thickBot="1" x14ac:dyDescent="0.3">
      <c r="B64" s="1921"/>
      <c r="C64" s="1922"/>
    </row>
    <row r="65" spans="2:5" x14ac:dyDescent="0.25">
      <c r="B65" s="531" t="s">
        <v>1079</v>
      </c>
      <c r="C65" s="532" t="s">
        <v>1097</v>
      </c>
    </row>
    <row r="66" spans="2:5" ht="19.5" customHeight="1" x14ac:dyDescent="0.25">
      <c r="B66" s="533" t="s">
        <v>1080</v>
      </c>
      <c r="C66" s="538" t="s">
        <v>1059</v>
      </c>
    </row>
    <row r="67" spans="2:5" x14ac:dyDescent="0.25">
      <c r="B67" s="533" t="s">
        <v>1081</v>
      </c>
      <c r="C67" s="864" t="s">
        <v>1098</v>
      </c>
      <c r="E67" s="97"/>
    </row>
    <row r="68" spans="2:5" x14ac:dyDescent="0.25">
      <c r="B68" s="533" t="s">
        <v>752</v>
      </c>
      <c r="C68" s="863" t="s">
        <v>1099</v>
      </c>
    </row>
    <row r="69" spans="2:5" ht="45" x14ac:dyDescent="0.25">
      <c r="B69" s="533" t="s">
        <v>1083</v>
      </c>
      <c r="C69" s="534" t="s">
        <v>188</v>
      </c>
    </row>
    <row r="70" spans="2:5" ht="45" x14ac:dyDescent="0.25">
      <c r="B70" s="533" t="s">
        <v>1085</v>
      </c>
      <c r="C70" s="534" t="s">
        <v>1092</v>
      </c>
    </row>
    <row r="71" spans="2:5" x14ac:dyDescent="0.25">
      <c r="B71" s="533" t="s">
        <v>1087</v>
      </c>
      <c r="C71" s="538" t="s">
        <v>805</v>
      </c>
    </row>
    <row r="72" spans="2:5" x14ac:dyDescent="0.25">
      <c r="B72" s="533" t="s">
        <v>1088</v>
      </c>
      <c r="C72" s="538" t="s">
        <v>805</v>
      </c>
    </row>
    <row r="73" spans="2:5" ht="15.75" thickBot="1" x14ac:dyDescent="0.3">
      <c r="B73" s="535" t="s">
        <v>1089</v>
      </c>
      <c r="C73" s="536">
        <f>'Tab 4-Budget EXAMPLE'!J117</f>
        <v>5000</v>
      </c>
      <c r="E73" s="97"/>
    </row>
    <row r="74" spans="2:5" ht="15.75" thickBot="1" x14ac:dyDescent="0.3">
      <c r="B74" s="1921"/>
      <c r="C74" s="1922"/>
    </row>
    <row r="75" spans="2:5" x14ac:dyDescent="0.25">
      <c r="B75" s="531" t="s">
        <v>1079</v>
      </c>
      <c r="C75" s="532" t="s">
        <v>1100</v>
      </c>
    </row>
    <row r="76" spans="2:5" ht="19.5" customHeight="1" x14ac:dyDescent="0.25">
      <c r="B76" s="533" t="s">
        <v>1080</v>
      </c>
      <c r="C76" s="538" t="s">
        <v>1059</v>
      </c>
    </row>
    <row r="77" spans="2:5" x14ac:dyDescent="0.25">
      <c r="B77" s="533" t="s">
        <v>1081</v>
      </c>
      <c r="C77" s="534" t="s">
        <v>1101</v>
      </c>
    </row>
    <row r="78" spans="2:5" x14ac:dyDescent="0.25">
      <c r="B78" s="533" t="s">
        <v>752</v>
      </c>
      <c r="C78" s="863" t="s">
        <v>1099</v>
      </c>
    </row>
    <row r="79" spans="2:5" ht="45" x14ac:dyDescent="0.25">
      <c r="B79" s="533" t="s">
        <v>1083</v>
      </c>
      <c r="C79" s="534" t="s">
        <v>1095</v>
      </c>
    </row>
    <row r="80" spans="2:5" ht="45" x14ac:dyDescent="0.25">
      <c r="B80" s="533" t="s">
        <v>1085</v>
      </c>
      <c r="C80" s="534" t="s">
        <v>206</v>
      </c>
    </row>
    <row r="81" spans="2:3" x14ac:dyDescent="0.25">
      <c r="B81" s="533" t="s">
        <v>1087</v>
      </c>
      <c r="C81" s="538" t="s">
        <v>805</v>
      </c>
    </row>
    <row r="82" spans="2:3" x14ac:dyDescent="0.25">
      <c r="B82" s="533" t="s">
        <v>1088</v>
      </c>
      <c r="C82" s="538" t="s">
        <v>1059</v>
      </c>
    </row>
    <row r="83" spans="2:3" ht="15.75" thickBot="1" x14ac:dyDescent="0.3">
      <c r="B83" s="535" t="s">
        <v>1089</v>
      </c>
      <c r="C83" s="536" t="s">
        <v>1102</v>
      </c>
    </row>
    <row r="84" spans="2:3" ht="15.75" thickBot="1" x14ac:dyDescent="0.3">
      <c r="B84" s="1921"/>
      <c r="C84" s="1922"/>
    </row>
    <row r="85" spans="2:3" x14ac:dyDescent="0.25">
      <c r="B85" s="531" t="s">
        <v>1079</v>
      </c>
      <c r="C85" s="532" t="s">
        <v>1103</v>
      </c>
    </row>
    <row r="86" spans="2:3" x14ac:dyDescent="0.25">
      <c r="B86" s="533" t="s">
        <v>1080</v>
      </c>
      <c r="C86" s="538" t="s">
        <v>1059</v>
      </c>
    </row>
    <row r="87" spans="2:3" x14ac:dyDescent="0.25">
      <c r="B87" s="533" t="s">
        <v>1081</v>
      </c>
      <c r="C87" s="534" t="s">
        <v>1101</v>
      </c>
    </row>
    <row r="88" spans="2:3" x14ac:dyDescent="0.25">
      <c r="B88" s="533" t="s">
        <v>752</v>
      </c>
      <c r="C88" s="863" t="s">
        <v>1099</v>
      </c>
    </row>
    <row r="89" spans="2:3" ht="45" x14ac:dyDescent="0.25">
      <c r="B89" s="533" t="s">
        <v>1083</v>
      </c>
      <c r="C89" s="534" t="s">
        <v>188</v>
      </c>
    </row>
    <row r="90" spans="2:3" ht="45" x14ac:dyDescent="0.25">
      <c r="B90" s="533" t="s">
        <v>1085</v>
      </c>
      <c r="C90" s="534" t="s">
        <v>1092</v>
      </c>
    </row>
    <row r="91" spans="2:3" x14ac:dyDescent="0.25">
      <c r="B91" s="533" t="s">
        <v>1087</v>
      </c>
      <c r="C91" s="538" t="s">
        <v>805</v>
      </c>
    </row>
    <row r="92" spans="2:3" x14ac:dyDescent="0.25">
      <c r="B92" s="533" t="s">
        <v>1088</v>
      </c>
      <c r="C92" s="538" t="s">
        <v>1059</v>
      </c>
    </row>
    <row r="93" spans="2:3" ht="15.75" thickBot="1" x14ac:dyDescent="0.3">
      <c r="B93" s="535" t="s">
        <v>1089</v>
      </c>
      <c r="C93" s="536" t="s">
        <v>1102</v>
      </c>
    </row>
    <row r="94" spans="2:3" ht="15.75" thickBot="1" x14ac:dyDescent="0.3">
      <c r="B94" s="1921"/>
      <c r="C94" s="1922"/>
    </row>
    <row r="95" spans="2:3" x14ac:dyDescent="0.25">
      <c r="B95" s="531" t="s">
        <v>1079</v>
      </c>
      <c r="C95" s="532" t="s">
        <v>1104</v>
      </c>
    </row>
    <row r="96" spans="2:3" x14ac:dyDescent="0.25">
      <c r="B96" s="533" t="s">
        <v>1080</v>
      </c>
      <c r="C96" s="538" t="s">
        <v>735</v>
      </c>
    </row>
    <row r="97" spans="2:7" x14ac:dyDescent="0.25">
      <c r="B97" s="533" t="s">
        <v>1081</v>
      </c>
      <c r="C97" s="534" t="s">
        <v>1101</v>
      </c>
    </row>
    <row r="98" spans="2:7" x14ac:dyDescent="0.25">
      <c r="B98" s="533" t="s">
        <v>752</v>
      </c>
      <c r="C98" s="863" t="s">
        <v>1105</v>
      </c>
    </row>
    <row r="99" spans="2:7" ht="45" x14ac:dyDescent="0.25">
      <c r="B99" s="533" t="s">
        <v>1083</v>
      </c>
      <c r="C99" s="534" t="s">
        <v>1092</v>
      </c>
    </row>
    <row r="100" spans="2:7" ht="45" x14ac:dyDescent="0.25">
      <c r="B100" s="533" t="s">
        <v>1085</v>
      </c>
      <c r="C100" s="534" t="s">
        <v>1092</v>
      </c>
    </row>
    <row r="101" spans="2:7" x14ac:dyDescent="0.25">
      <c r="B101" s="533" t="s">
        <v>1087</v>
      </c>
      <c r="C101" s="538" t="s">
        <v>735</v>
      </c>
    </row>
    <row r="102" spans="2:7" x14ac:dyDescent="0.25">
      <c r="B102" s="533" t="s">
        <v>1088</v>
      </c>
      <c r="C102" s="538" t="s">
        <v>735</v>
      </c>
    </row>
    <row r="103" spans="2:7" ht="15.75" thickBot="1" x14ac:dyDescent="0.3">
      <c r="B103" s="535" t="s">
        <v>1089</v>
      </c>
      <c r="C103" s="536" t="s">
        <v>1102</v>
      </c>
    </row>
    <row r="104" spans="2:7" x14ac:dyDescent="0.25">
      <c r="B104" s="1921"/>
      <c r="C104" s="1922"/>
      <c r="G104" s="97"/>
    </row>
    <row r="105" spans="2:7" hidden="1" x14ac:dyDescent="0.25">
      <c r="B105" s="531" t="s">
        <v>1079</v>
      </c>
      <c r="C105" s="532" t="s">
        <v>1106</v>
      </c>
    </row>
    <row r="106" spans="2:7" hidden="1" x14ac:dyDescent="0.25">
      <c r="B106" s="533" t="s">
        <v>1080</v>
      </c>
      <c r="C106" s="538" t="s">
        <v>735</v>
      </c>
    </row>
    <row r="107" spans="2:7" hidden="1" x14ac:dyDescent="0.25">
      <c r="B107" s="533" t="s">
        <v>1081</v>
      </c>
      <c r="C107" s="534" t="s">
        <v>1101</v>
      </c>
    </row>
    <row r="108" spans="2:7" hidden="1" x14ac:dyDescent="0.25">
      <c r="B108" s="533" t="s">
        <v>752</v>
      </c>
      <c r="C108" s="863" t="s">
        <v>1105</v>
      </c>
    </row>
    <row r="109" spans="2:7" ht="45" hidden="1" x14ac:dyDescent="0.25">
      <c r="B109" s="533" t="s">
        <v>1083</v>
      </c>
      <c r="C109" s="534" t="s">
        <v>1092</v>
      </c>
    </row>
    <row r="110" spans="2:7" ht="45" hidden="1" x14ac:dyDescent="0.25">
      <c r="B110" s="533" t="s">
        <v>1085</v>
      </c>
      <c r="C110" s="534" t="s">
        <v>1092</v>
      </c>
    </row>
    <row r="111" spans="2:7" hidden="1" x14ac:dyDescent="0.25">
      <c r="B111" s="533" t="s">
        <v>1087</v>
      </c>
      <c r="C111" s="538" t="s">
        <v>735</v>
      </c>
    </row>
    <row r="112" spans="2:7" hidden="1" x14ac:dyDescent="0.25">
      <c r="B112" s="533" t="s">
        <v>1107</v>
      </c>
      <c r="C112" s="538" t="s">
        <v>735</v>
      </c>
    </row>
    <row r="113" spans="2:7" ht="15.75" hidden="1" thickBot="1" x14ac:dyDescent="0.3">
      <c r="B113" s="535" t="s">
        <v>1089</v>
      </c>
      <c r="C113" s="536" t="s">
        <v>1102</v>
      </c>
    </row>
    <row r="114" spans="2:7" x14ac:dyDescent="0.25">
      <c r="G114" s="97"/>
    </row>
    <row r="115" spans="2:7" x14ac:dyDescent="0.25">
      <c r="F115" s="97"/>
      <c r="G115" s="97"/>
    </row>
    <row r="116" spans="2:7" x14ac:dyDescent="0.25">
      <c r="F116" s="97"/>
      <c r="G116" s="97"/>
    </row>
    <row r="117" spans="2:7" x14ac:dyDescent="0.25">
      <c r="F117" s="97"/>
      <c r="G117" s="97"/>
    </row>
  </sheetData>
  <sheetProtection selectLockedCells="1"/>
  <mergeCells count="16">
    <mergeCell ref="B9:C9"/>
    <mergeCell ref="B1:C1"/>
    <mergeCell ref="B2:C2"/>
    <mergeCell ref="B3:C3"/>
    <mergeCell ref="B4:C4"/>
    <mergeCell ref="B5:C8"/>
    <mergeCell ref="F11:I18"/>
    <mergeCell ref="B84:C84"/>
    <mergeCell ref="B94:C94"/>
    <mergeCell ref="B104:C104"/>
    <mergeCell ref="B10:C10"/>
    <mergeCell ref="B34:C34"/>
    <mergeCell ref="B44:C44"/>
    <mergeCell ref="B54:C54"/>
    <mergeCell ref="B64:C64"/>
    <mergeCell ref="B74:C74"/>
  </mergeCells>
  <pageMargins left="0.7" right="0.7" top="0.75" bottom="0.75" header="0.3" footer="0.3"/>
  <pageSetup scale="63"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300-000002000000}">
          <x14:formula1>
            <xm:f>Look_Up!$E$2:$E$5</xm:f>
          </x14:formula1>
          <xm:sqref>C108 C98 C88 C78 C68 C58 C48 C38 C28 C18</xm:sqref>
        </x14:dataValidation>
        <x14:dataValidation type="list" allowBlank="1" showInputMessage="1" showErrorMessage="1" xr:uid="{00000000-0002-0000-2300-000001000000}">
          <x14:formula1>
            <xm:f>Look_Up!$C$1:$C$3</xm:f>
          </x14:formula1>
          <xm:sqref>C16 C21:C22 C96 C101:C102 C91:C92 C36 C31:C32 C46 C41:C42 C56 C51:C52 C66 C61:C62 C76 C71:C72 C86 C81:C82 C26 C106 C111:C112</xm:sqref>
        </x14:dataValidation>
        <x14:dataValidation type="list" allowBlank="1" showInputMessage="1" showErrorMessage="1" xr:uid="{00000000-0002-0000-2300-000000000000}">
          <x14:formula1>
            <xm:f>Look_Up!#REF!</xm:f>
          </x14:formula1>
          <xm:sqref>C99:C100 C109:C110 C89:C90 C79:C80 C69:C70 C59:C60 C49:C50 C39:C40 C29:C30 C19:C20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B9F4-AABA-4559-85B7-FDBA9FD34B32}">
  <sheetPr>
    <tabColor rgb="FFFFFF00"/>
    <pageSetUpPr fitToPage="1"/>
  </sheetPr>
  <dimension ref="A1:N53"/>
  <sheetViews>
    <sheetView topLeftCell="A3" workbookViewId="0"/>
  </sheetViews>
  <sheetFormatPr defaultColWidth="9.140625" defaultRowHeight="15" x14ac:dyDescent="0.25"/>
  <cols>
    <col min="1" max="1" width="26.5703125" customWidth="1"/>
    <col min="2" max="2" width="43.42578125" customWidth="1"/>
    <col min="3" max="3" width="32.85546875" customWidth="1"/>
    <col min="4" max="4" width="24.5703125" customWidth="1"/>
    <col min="5" max="5" width="20.140625" customWidth="1"/>
    <col min="6" max="6" width="19.140625" customWidth="1"/>
    <col min="7" max="7" width="26" customWidth="1"/>
    <col min="8" max="8" width="27.140625" customWidth="1"/>
    <col min="9" max="9" width="19.140625" customWidth="1"/>
    <col min="10" max="10" width="14.42578125" style="425" customWidth="1"/>
    <col min="11" max="11" width="17.140625" customWidth="1"/>
  </cols>
  <sheetData>
    <row r="1" spans="1:11" s="415" customFormat="1" ht="15" hidden="1" customHeight="1" x14ac:dyDescent="0.25">
      <c r="A1" s="992"/>
      <c r="B1" s="992"/>
      <c r="C1" s="992"/>
      <c r="D1" s="992"/>
      <c r="E1" s="992"/>
      <c r="F1" s="992"/>
      <c r="G1" s="993"/>
      <c r="H1" s="992"/>
      <c r="I1" s="994"/>
      <c r="J1"/>
    </row>
    <row r="2" spans="1:11" s="415" customFormat="1" ht="15.75" hidden="1" x14ac:dyDescent="0.25">
      <c r="A2" s="992"/>
      <c r="B2" s="992"/>
      <c r="C2" s="992"/>
      <c r="D2" s="992"/>
      <c r="E2" s="992"/>
      <c r="F2" s="992"/>
      <c r="G2" s="992"/>
      <c r="H2" s="992"/>
      <c r="I2" s="992"/>
    </row>
    <row r="3" spans="1:11" s="415" customFormat="1" ht="15" customHeight="1" x14ac:dyDescent="0.25">
      <c r="A3" s="1699" t="s">
        <v>850</v>
      </c>
      <c r="B3" s="1699"/>
      <c r="C3" s="1699"/>
      <c r="D3" s="1699"/>
      <c r="E3" s="1699"/>
      <c r="F3" s="1699"/>
      <c r="G3" s="1699"/>
      <c r="H3" s="1699"/>
      <c r="I3" s="1699"/>
      <c r="J3" s="417"/>
      <c r="K3" s="417"/>
    </row>
    <row r="4" spans="1:11" s="415" customFormat="1" ht="18.75" hidden="1" customHeight="1" x14ac:dyDescent="0.25">
      <c r="A4" s="1699" t="s">
        <v>581</v>
      </c>
      <c r="B4" s="1699"/>
      <c r="C4" s="1699"/>
      <c r="D4" s="1699"/>
      <c r="E4" s="1699"/>
      <c r="F4" s="1699"/>
      <c r="G4" s="1699"/>
      <c r="H4" s="995"/>
      <c r="I4" s="995"/>
      <c r="J4" s="417"/>
      <c r="K4" s="417"/>
    </row>
    <row r="5" spans="1:11" s="415" customFormat="1" ht="15.75" hidden="1" x14ac:dyDescent="0.25">
      <c r="A5" s="1699" t="s">
        <v>582</v>
      </c>
      <c r="B5" s="1699"/>
      <c r="C5" s="1699"/>
      <c r="D5" s="1699"/>
      <c r="E5" s="1699"/>
      <c r="F5" s="1699"/>
      <c r="G5" s="1699"/>
      <c r="H5" s="995"/>
      <c r="I5" s="995"/>
      <c r="J5" s="417"/>
      <c r="K5" s="417"/>
    </row>
    <row r="6" spans="1:11" s="415" customFormat="1" ht="15" customHeight="1" x14ac:dyDescent="0.25">
      <c r="A6" s="1699" t="s">
        <v>1108</v>
      </c>
      <c r="B6" s="1699"/>
      <c r="C6" s="1699"/>
      <c r="D6" s="1699"/>
      <c r="E6" s="1699"/>
      <c r="F6" s="1699"/>
      <c r="G6" s="1699"/>
      <c r="H6" s="1699"/>
      <c r="I6" s="1699"/>
      <c r="J6" s="417"/>
      <c r="K6" s="417"/>
    </row>
    <row r="7" spans="1:11" s="851" customFormat="1" ht="14.45" customHeight="1" x14ac:dyDescent="0.25">
      <c r="A7" s="1704" t="s">
        <v>780</v>
      </c>
      <c r="B7" s="1704"/>
      <c r="C7" s="1704"/>
      <c r="D7" s="1704"/>
      <c r="E7" s="1704"/>
      <c r="F7" s="1704"/>
      <c r="G7" s="1704"/>
      <c r="H7" s="1704"/>
      <c r="I7" s="1704"/>
    </row>
    <row r="8" spans="1:11" s="851" customFormat="1" ht="30" customHeight="1" x14ac:dyDescent="0.25">
      <c r="A8" s="1704" t="s">
        <v>1109</v>
      </c>
      <c r="B8" s="1704"/>
      <c r="C8" s="1704"/>
      <c r="D8" s="1704"/>
      <c r="E8" s="1704"/>
      <c r="F8" s="1704"/>
      <c r="G8" s="1704"/>
      <c r="H8" s="1704"/>
      <c r="I8" s="1704"/>
    </row>
    <row r="9" spans="1:11" s="415" customFormat="1" x14ac:dyDescent="0.25">
      <c r="A9" s="1635" t="s">
        <v>586</v>
      </c>
      <c r="B9" s="1636"/>
      <c r="C9" s="1636"/>
      <c r="D9" s="1636"/>
      <c r="E9" s="1636"/>
      <c r="F9" s="1636"/>
      <c r="G9" s="1636"/>
      <c r="H9" s="1636"/>
      <c r="I9" s="1636"/>
      <c r="J9" s="417"/>
    </row>
    <row r="10" spans="1:11" s="415" customFormat="1" ht="14.45" customHeight="1" x14ac:dyDescent="0.25">
      <c r="A10" s="1924" t="s">
        <v>1110</v>
      </c>
      <c r="B10" s="1673"/>
      <c r="C10" s="1673"/>
      <c r="D10" s="1673"/>
      <c r="E10" s="1673"/>
      <c r="F10" s="1673"/>
      <c r="G10" s="1673"/>
      <c r="H10" s="1673"/>
      <c r="I10" s="1673"/>
      <c r="J10" s="1382"/>
    </row>
    <row r="11" spans="1:11" s="415" customFormat="1" ht="15" customHeight="1" x14ac:dyDescent="0.25">
      <c r="A11" s="1925" t="s">
        <v>1111</v>
      </c>
      <c r="B11" s="1631"/>
      <c r="C11" s="1631"/>
      <c r="D11" s="1631"/>
      <c r="E11" s="1631"/>
      <c r="F11" s="1631"/>
      <c r="G11" s="1631"/>
      <c r="H11" s="1631"/>
      <c r="I11" s="1631"/>
      <c r="J11" s="1382"/>
    </row>
    <row r="12" spans="1:11" s="415" customFormat="1" ht="15" customHeight="1" x14ac:dyDescent="0.25">
      <c r="A12" s="1925" t="s">
        <v>1112</v>
      </c>
      <c r="B12" s="1631"/>
      <c r="C12" s="1631"/>
      <c r="D12" s="1631"/>
      <c r="E12" s="1631"/>
      <c r="F12" s="1631"/>
      <c r="G12" s="1631"/>
      <c r="H12" s="1631"/>
      <c r="I12" s="1631"/>
      <c r="J12" s="1382"/>
    </row>
    <row r="13" spans="1:11" s="415" customFormat="1" ht="15" customHeight="1" x14ac:dyDescent="0.25">
      <c r="A13" s="1925" t="s">
        <v>1113</v>
      </c>
      <c r="B13" s="1631"/>
      <c r="C13" s="1631"/>
      <c r="D13" s="1631"/>
      <c r="E13" s="1631"/>
      <c r="F13" s="1631"/>
      <c r="G13" s="1631"/>
      <c r="H13" s="1631"/>
      <c r="I13" s="1631"/>
      <c r="J13" s="1382"/>
    </row>
    <row r="14" spans="1:11" s="415" customFormat="1" ht="45" customHeight="1" x14ac:dyDescent="0.25">
      <c r="A14" s="1924" t="s">
        <v>1114</v>
      </c>
      <c r="B14" s="1673"/>
      <c r="C14" s="1673"/>
      <c r="D14" s="1673"/>
      <c r="E14" s="1673"/>
      <c r="F14" s="1673"/>
      <c r="G14" s="1673"/>
      <c r="H14" s="1673"/>
      <c r="I14" s="1673"/>
      <c r="J14" s="1382"/>
    </row>
    <row r="15" spans="1:11" s="415" customFormat="1" ht="24.95" customHeight="1" x14ac:dyDescent="0.25">
      <c r="A15" s="1924" t="s">
        <v>1115</v>
      </c>
      <c r="B15" s="1673"/>
      <c r="C15" s="1673"/>
      <c r="D15" s="1673"/>
      <c r="E15" s="1673"/>
      <c r="F15" s="1673"/>
      <c r="G15" s="1673"/>
      <c r="H15" s="1673"/>
      <c r="I15" s="1673"/>
      <c r="J15" s="1382"/>
    </row>
    <row r="16" spans="1:11" s="415" customFormat="1" ht="14.45" customHeight="1" x14ac:dyDescent="0.25">
      <c r="A16" s="1925" t="s">
        <v>1116</v>
      </c>
      <c r="B16" s="1631"/>
      <c r="C16" s="1631"/>
      <c r="D16" s="1631"/>
      <c r="E16" s="1631"/>
      <c r="F16" s="1631"/>
      <c r="G16" s="1631"/>
      <c r="H16" s="1631"/>
      <c r="I16" s="1631"/>
      <c r="J16" s="834"/>
    </row>
    <row r="17" spans="1:14" s="415" customFormat="1" x14ac:dyDescent="0.25">
      <c r="A17" s="1926" t="s">
        <v>1117</v>
      </c>
      <c r="B17" s="1927"/>
      <c r="C17" s="1927"/>
      <c r="D17" s="1927"/>
      <c r="E17" s="1927"/>
      <c r="F17" s="1927"/>
      <c r="G17" s="1927"/>
      <c r="H17" s="1927"/>
      <c r="I17" s="1927"/>
      <c r="J17" s="834"/>
    </row>
    <row r="18" spans="1:14" s="415" customFormat="1" x14ac:dyDescent="0.25">
      <c r="A18" s="1927" t="s">
        <v>1118</v>
      </c>
      <c r="B18" s="1927"/>
      <c r="C18" s="1927"/>
      <c r="D18" s="1927"/>
      <c r="E18" s="1927"/>
      <c r="F18" s="1927"/>
      <c r="G18" s="1927"/>
      <c r="H18" s="1927"/>
      <c r="I18" s="1927"/>
    </row>
    <row r="19" spans="1:14" s="415" customFormat="1" ht="15.75" thickBot="1" x14ac:dyDescent="0.3"/>
    <row r="20" spans="1:14" ht="15.75" thickBot="1" x14ac:dyDescent="0.3">
      <c r="A20" s="1644" t="s">
        <v>710</v>
      </c>
      <c r="B20" s="1645"/>
      <c r="C20" s="1645"/>
      <c r="D20" s="1701" t="str">
        <f>'Tab 1-Application EXAMPLE'!C7</f>
        <v>We Love Rivers</v>
      </c>
      <c r="E20" s="1702"/>
      <c r="F20" s="1702"/>
      <c r="G20" s="1702"/>
      <c r="H20" s="1702"/>
      <c r="I20" s="1703"/>
      <c r="J20"/>
    </row>
    <row r="21" spans="1:14" ht="15.75" thickBot="1" x14ac:dyDescent="0.3">
      <c r="A21" s="1650" t="s">
        <v>747</v>
      </c>
      <c r="B21" s="1651"/>
      <c r="C21" s="1652"/>
      <c r="D21" s="1701" t="str">
        <f>'Tab 1-Application EXAMPLE'!C8</f>
        <v>TMDL Implementation in the James River and Tributaries</v>
      </c>
      <c r="E21" s="1702"/>
      <c r="F21" s="1702"/>
      <c r="G21" s="1702"/>
      <c r="H21" s="1702"/>
      <c r="I21" s="1703"/>
      <c r="J21"/>
    </row>
    <row r="22" spans="1:14" ht="15.75" thickBot="1" x14ac:dyDescent="0.3">
      <c r="A22" s="415"/>
      <c r="B22" s="415"/>
      <c r="C22" s="415"/>
      <c r="D22" s="415"/>
      <c r="E22" s="415"/>
      <c r="F22" s="415"/>
      <c r="G22" s="415"/>
      <c r="H22" s="415"/>
      <c r="I22" s="415"/>
      <c r="J22"/>
    </row>
    <row r="23" spans="1:14" s="415" customFormat="1" ht="15.75" thickBot="1" x14ac:dyDescent="0.3">
      <c r="A23" s="1928" t="s">
        <v>1119</v>
      </c>
      <c r="B23" s="1929"/>
      <c r="C23" s="1929"/>
      <c r="D23" s="1929"/>
      <c r="E23" s="1929"/>
      <c r="F23" s="1929"/>
      <c r="G23" s="1929"/>
      <c r="H23" s="1929"/>
      <c r="I23" s="1930"/>
    </row>
    <row r="24" spans="1:14" ht="90.75" customHeight="1" thickBot="1" x14ac:dyDescent="0.3">
      <c r="A24" s="1005" t="s">
        <v>557</v>
      </c>
      <c r="B24" s="1010" t="s">
        <v>336</v>
      </c>
      <c r="C24" s="1010" t="s">
        <v>559</v>
      </c>
      <c r="D24" s="1010" t="s">
        <v>596</v>
      </c>
      <c r="E24" s="1010" t="s">
        <v>1120</v>
      </c>
      <c r="F24" s="1010" t="s">
        <v>1121</v>
      </c>
      <c r="G24" s="1010" t="s">
        <v>1122</v>
      </c>
      <c r="H24" s="1010" t="s">
        <v>600</v>
      </c>
      <c r="I24" s="1006" t="s">
        <v>615</v>
      </c>
      <c r="K24" s="1844" t="s">
        <v>1123</v>
      </c>
      <c r="L24" s="1845"/>
      <c r="M24" s="1845"/>
      <c r="N24" s="1846"/>
    </row>
    <row r="25" spans="1:14" ht="14.45" customHeight="1" x14ac:dyDescent="0.25">
      <c r="A25" s="1027" t="s">
        <v>188</v>
      </c>
      <c r="B25" s="1007" t="s">
        <v>1124</v>
      </c>
      <c r="C25" s="1007" t="s">
        <v>1090</v>
      </c>
      <c r="D25" s="423" t="s">
        <v>1125</v>
      </c>
      <c r="E25" s="1008">
        <v>5</v>
      </c>
      <c r="F25" s="1137" t="str">
        <f>VLOOKUP(B25,'BMP LU'!$A$1:$P$130,4,0)</f>
        <v>Count of Systems</v>
      </c>
      <c r="G25" s="1009">
        <v>5</v>
      </c>
      <c r="H25" s="1004" t="s">
        <v>605</v>
      </c>
      <c r="I25" s="940">
        <v>46966</v>
      </c>
      <c r="K25" s="1847"/>
      <c r="L25" s="1848"/>
      <c r="M25" s="1848"/>
      <c r="N25" s="1849"/>
    </row>
    <row r="26" spans="1:14" ht="14.45" customHeight="1" x14ac:dyDescent="0.25">
      <c r="A26" s="422" t="s">
        <v>188</v>
      </c>
      <c r="B26" s="423" t="s">
        <v>1126</v>
      </c>
      <c r="C26" s="423" t="s">
        <v>1090</v>
      </c>
      <c r="D26" s="423" t="s">
        <v>1125</v>
      </c>
      <c r="E26" s="426">
        <v>2</v>
      </c>
      <c r="F26" s="1135" t="str">
        <f>VLOOKUP(B26,'BMP LU'!$A$1:$P$130,4,0)</f>
        <v>Count of Systems</v>
      </c>
      <c r="G26" s="426">
        <v>2</v>
      </c>
      <c r="H26" s="996" t="s">
        <v>605</v>
      </c>
      <c r="I26" s="940">
        <v>46966</v>
      </c>
      <c r="K26" s="1847"/>
      <c r="L26" s="1848"/>
      <c r="M26" s="1848"/>
      <c r="N26" s="1849"/>
    </row>
    <row r="27" spans="1:14" ht="14.45" customHeight="1" thickBot="1" x14ac:dyDescent="0.3">
      <c r="A27" s="422" t="s">
        <v>188</v>
      </c>
      <c r="B27" s="423" t="s">
        <v>1127</v>
      </c>
      <c r="C27" s="423" t="s">
        <v>1090</v>
      </c>
      <c r="D27" s="423" t="s">
        <v>1125</v>
      </c>
      <c r="E27" s="426">
        <v>2</v>
      </c>
      <c r="F27" s="1135" t="str">
        <f>VLOOKUP(B27,'BMP LU'!$A$1:$P$130,4,0)</f>
        <v>Count of Systems</v>
      </c>
      <c r="G27" s="426">
        <v>2</v>
      </c>
      <c r="H27" s="996" t="s">
        <v>605</v>
      </c>
      <c r="I27" s="940">
        <v>46966</v>
      </c>
      <c r="K27" s="1850"/>
      <c r="L27" s="1851"/>
      <c r="M27" s="1851"/>
      <c r="N27" s="1852"/>
    </row>
    <row r="28" spans="1:14" ht="30" x14ac:dyDescent="0.25">
      <c r="A28" s="422" t="s">
        <v>188</v>
      </c>
      <c r="B28" s="423" t="s">
        <v>1128</v>
      </c>
      <c r="C28" s="423" t="s">
        <v>1090</v>
      </c>
      <c r="D28" s="423" t="s">
        <v>1125</v>
      </c>
      <c r="E28" s="426">
        <v>2</v>
      </c>
      <c r="F28" s="1135" t="str">
        <f>VLOOKUP(B28,'BMP LU'!$A$1:$P$130,4,0)</f>
        <v>Count of Systems</v>
      </c>
      <c r="G28" s="426">
        <v>2</v>
      </c>
      <c r="H28" s="996" t="s">
        <v>605</v>
      </c>
      <c r="I28" s="940">
        <v>46966</v>
      </c>
      <c r="K28" s="866"/>
      <c r="L28" s="866"/>
      <c r="M28" s="866"/>
      <c r="N28" s="866"/>
    </row>
    <row r="29" spans="1:14" x14ac:dyDescent="0.25">
      <c r="A29" s="422" t="s">
        <v>188</v>
      </c>
      <c r="B29" s="423" t="s">
        <v>1129</v>
      </c>
      <c r="C29" s="423" t="s">
        <v>1090</v>
      </c>
      <c r="D29" s="423" t="s">
        <v>1125</v>
      </c>
      <c r="E29" s="426">
        <v>1</v>
      </c>
      <c r="F29" s="1135" t="str">
        <f>VLOOKUP(B29,'BMP LU'!$A$1:$P$130,4,0)</f>
        <v>Count of Systems</v>
      </c>
      <c r="G29" s="426">
        <v>1</v>
      </c>
      <c r="H29" s="996" t="s">
        <v>605</v>
      </c>
      <c r="I29" s="940">
        <v>46966</v>
      </c>
    </row>
    <row r="30" spans="1:14" x14ac:dyDescent="0.25">
      <c r="A30" s="422" t="s">
        <v>188</v>
      </c>
      <c r="B30" s="420" t="s">
        <v>1130</v>
      </c>
      <c r="C30" s="423" t="s">
        <v>1090</v>
      </c>
      <c r="D30" s="423" t="s">
        <v>1125</v>
      </c>
      <c r="E30" s="426">
        <v>1</v>
      </c>
      <c r="F30" s="1135" t="str">
        <f>VLOOKUP(B30,'BMP LU'!$A$1:$P$130,4,0)</f>
        <v>Count of Systems</v>
      </c>
      <c r="G30" s="426">
        <v>1</v>
      </c>
      <c r="H30" s="996" t="s">
        <v>605</v>
      </c>
      <c r="I30" s="940">
        <v>46905</v>
      </c>
    </row>
    <row r="31" spans="1:14" ht="30" x14ac:dyDescent="0.25">
      <c r="A31" s="422" t="s">
        <v>206</v>
      </c>
      <c r="B31" s="423" t="s">
        <v>1131</v>
      </c>
      <c r="C31" s="423" t="s">
        <v>1093</v>
      </c>
      <c r="D31" s="423" t="s">
        <v>1063</v>
      </c>
      <c r="E31" s="426">
        <v>1.5</v>
      </c>
      <c r="F31" s="1135" t="str">
        <f>VLOOKUP(B31,'BMP LU'!$A$1:$P$130,4,0)</f>
        <v>Acres of Area Treated</v>
      </c>
      <c r="G31" s="426">
        <v>1</v>
      </c>
      <c r="H31" s="996" t="s">
        <v>605</v>
      </c>
      <c r="I31" s="940">
        <v>46539</v>
      </c>
    </row>
    <row r="32" spans="1:14" ht="30" x14ac:dyDescent="0.25">
      <c r="A32" s="422" t="s">
        <v>206</v>
      </c>
      <c r="B32" s="420" t="s">
        <v>1132</v>
      </c>
      <c r="C32" s="423" t="s">
        <v>1093</v>
      </c>
      <c r="D32" s="423" t="s">
        <v>1063</v>
      </c>
      <c r="E32" s="426">
        <v>2</v>
      </c>
      <c r="F32" s="1135" t="str">
        <f>VLOOKUP(B32,'BMP LU'!$A$1:$P$130,4,0)</f>
        <v>Acres of Drainage Area</v>
      </c>
      <c r="G32" s="426">
        <v>2</v>
      </c>
      <c r="H32" s="996" t="s">
        <v>605</v>
      </c>
      <c r="I32" s="940">
        <v>46966</v>
      </c>
    </row>
    <row r="33" spans="1:9" x14ac:dyDescent="0.25">
      <c r="A33" s="422" t="s">
        <v>1095</v>
      </c>
      <c r="B33" s="423" t="s">
        <v>1133</v>
      </c>
      <c r="C33" s="423" t="s">
        <v>1094</v>
      </c>
      <c r="D33" s="423" t="s">
        <v>1125</v>
      </c>
      <c r="E33" s="426">
        <v>4</v>
      </c>
      <c r="F33" s="1135" t="str">
        <f>VLOOKUP(B33,'BMP LU'!$A$1:$P$130,4,0)</f>
        <v>Count of Systems</v>
      </c>
      <c r="G33" s="426">
        <v>4</v>
      </c>
      <c r="H33" s="996" t="s">
        <v>605</v>
      </c>
      <c r="I33" s="940">
        <v>46235</v>
      </c>
    </row>
    <row r="34" spans="1:9" ht="30" x14ac:dyDescent="0.25">
      <c r="A34" s="422" t="s">
        <v>1095</v>
      </c>
      <c r="B34" s="420" t="s">
        <v>1134</v>
      </c>
      <c r="C34" s="423" t="s">
        <v>1094</v>
      </c>
      <c r="D34" s="423" t="s">
        <v>1125</v>
      </c>
      <c r="E34" s="426">
        <v>4</v>
      </c>
      <c r="F34" s="1135" t="str">
        <f>VLOOKUP(B34,'BMP LU'!$A$1:$P$130,4,0)</f>
        <v>Count of Systems</v>
      </c>
      <c r="G34" s="426">
        <v>4</v>
      </c>
      <c r="H34" s="996" t="s">
        <v>605</v>
      </c>
      <c r="I34" s="940">
        <v>46235</v>
      </c>
    </row>
    <row r="35" spans="1:9" ht="45" x14ac:dyDescent="0.25">
      <c r="A35" s="422" t="s">
        <v>601</v>
      </c>
      <c r="B35" s="420" t="s">
        <v>1135</v>
      </c>
      <c r="C35" s="423" t="s">
        <v>1096</v>
      </c>
      <c r="D35" s="423" t="s">
        <v>1125</v>
      </c>
      <c r="E35" s="426">
        <v>2000</v>
      </c>
      <c r="F35" s="1135" t="str">
        <f>VLOOKUP(B35,'BMP LU'!$A$1:$P$130,4,0)</f>
        <v>Linear Feet of Length of Stream Exclusion</v>
      </c>
      <c r="G35" s="426">
        <v>1</v>
      </c>
      <c r="H35" s="996" t="s">
        <v>605</v>
      </c>
      <c r="I35" s="940">
        <v>46966</v>
      </c>
    </row>
    <row r="36" spans="1:9" ht="30" x14ac:dyDescent="0.25">
      <c r="A36" s="422" t="s">
        <v>601</v>
      </c>
      <c r="B36" s="423" t="s">
        <v>1136</v>
      </c>
      <c r="C36" s="423" t="s">
        <v>1096</v>
      </c>
      <c r="D36" s="423" t="s">
        <v>1125</v>
      </c>
      <c r="E36" s="426">
        <v>2</v>
      </c>
      <c r="F36" s="1135" t="str">
        <f>VLOOKUP(B36,'BMP LU'!$A$1:$P$130,4,0)</f>
        <v>Acres of Area Treated</v>
      </c>
      <c r="G36" s="426">
        <v>1</v>
      </c>
      <c r="H36" s="996" t="s">
        <v>605</v>
      </c>
      <c r="I36" s="940">
        <v>46966</v>
      </c>
    </row>
    <row r="37" spans="1:9" x14ac:dyDescent="0.25">
      <c r="A37" s="422" t="s">
        <v>1137</v>
      </c>
      <c r="B37" s="420" t="s">
        <v>336</v>
      </c>
      <c r="C37" s="420" t="s">
        <v>602</v>
      </c>
      <c r="D37" s="423" t="s">
        <v>603</v>
      </c>
      <c r="E37" s="426" t="s">
        <v>604</v>
      </c>
      <c r="F37" s="1135" t="str">
        <f>VLOOKUP(B37,'BMP LU'!$A$1:$P$130,4,0)</f>
        <v>[BMP Units]</v>
      </c>
      <c r="G37" s="426" t="s">
        <v>604</v>
      </c>
      <c r="H37" s="996" t="s">
        <v>605</v>
      </c>
      <c r="I37" s="940" t="s">
        <v>621</v>
      </c>
    </row>
    <row r="38" spans="1:9" x14ac:dyDescent="0.25">
      <c r="A38" s="422" t="s">
        <v>1137</v>
      </c>
      <c r="B38" s="420" t="s">
        <v>336</v>
      </c>
      <c r="C38" s="420" t="s">
        <v>602</v>
      </c>
      <c r="D38" s="423" t="s">
        <v>603</v>
      </c>
      <c r="E38" s="426" t="s">
        <v>604</v>
      </c>
      <c r="F38" s="1135" t="str">
        <f>VLOOKUP(B38,'BMP LU'!$A$1:$P$130,4,0)</f>
        <v>[BMP Units]</v>
      </c>
      <c r="G38" s="426" t="s">
        <v>604</v>
      </c>
      <c r="H38" s="996" t="s">
        <v>605</v>
      </c>
      <c r="I38" s="940" t="s">
        <v>621</v>
      </c>
    </row>
    <row r="39" spans="1:9" x14ac:dyDescent="0.25">
      <c r="A39" s="422" t="s">
        <v>1137</v>
      </c>
      <c r="B39" s="423" t="s">
        <v>336</v>
      </c>
      <c r="C39" s="423" t="s">
        <v>602</v>
      </c>
      <c r="D39" s="423" t="s">
        <v>603</v>
      </c>
      <c r="E39" s="426" t="s">
        <v>604</v>
      </c>
      <c r="F39" s="1135" t="str">
        <f>VLOOKUP(B39,'BMP LU'!$A$1:$P$130,4,0)</f>
        <v>[BMP Units]</v>
      </c>
      <c r="G39" s="426" t="s">
        <v>604</v>
      </c>
      <c r="H39" s="996" t="s">
        <v>605</v>
      </c>
      <c r="I39" s="940" t="s">
        <v>621</v>
      </c>
    </row>
    <row r="40" spans="1:9" x14ac:dyDescent="0.25">
      <c r="A40" s="422" t="s">
        <v>1137</v>
      </c>
      <c r="B40" s="420" t="s">
        <v>336</v>
      </c>
      <c r="C40" s="420" t="s">
        <v>602</v>
      </c>
      <c r="D40" s="423" t="s">
        <v>603</v>
      </c>
      <c r="E40" s="426" t="s">
        <v>604</v>
      </c>
      <c r="F40" s="1135" t="str">
        <f>VLOOKUP(B40,'BMP LU'!$A$1:$P$130,4,0)</f>
        <v>[BMP Units]</v>
      </c>
      <c r="G40" s="426" t="s">
        <v>604</v>
      </c>
      <c r="H40" s="996" t="s">
        <v>605</v>
      </c>
      <c r="I40" s="940" t="s">
        <v>621</v>
      </c>
    </row>
    <row r="41" spans="1:9" x14ac:dyDescent="0.25">
      <c r="A41" s="422" t="s">
        <v>1137</v>
      </c>
      <c r="B41" s="420" t="s">
        <v>336</v>
      </c>
      <c r="C41" s="420" t="s">
        <v>602</v>
      </c>
      <c r="D41" s="423" t="s">
        <v>603</v>
      </c>
      <c r="E41" s="426" t="s">
        <v>604</v>
      </c>
      <c r="F41" s="1135" t="str">
        <f>VLOOKUP(B41,'BMP LU'!$A$1:$P$130,4,0)</f>
        <v>[BMP Units]</v>
      </c>
      <c r="G41" s="426" t="s">
        <v>604</v>
      </c>
      <c r="H41" s="996" t="s">
        <v>605</v>
      </c>
      <c r="I41" s="940" t="s">
        <v>621</v>
      </c>
    </row>
    <row r="42" spans="1:9" x14ac:dyDescent="0.25">
      <c r="A42" s="422" t="s">
        <v>1137</v>
      </c>
      <c r="B42" s="423" t="s">
        <v>336</v>
      </c>
      <c r="C42" s="423" t="s">
        <v>602</v>
      </c>
      <c r="D42" s="423" t="s">
        <v>603</v>
      </c>
      <c r="E42" s="426" t="s">
        <v>604</v>
      </c>
      <c r="F42" s="1135" t="str">
        <f>VLOOKUP(B42,'BMP LU'!$A$1:$P$130,4,0)</f>
        <v>[BMP Units]</v>
      </c>
      <c r="G42" s="426" t="s">
        <v>604</v>
      </c>
      <c r="H42" s="996" t="s">
        <v>605</v>
      </c>
      <c r="I42" s="940" t="s">
        <v>621</v>
      </c>
    </row>
    <row r="43" spans="1:9" ht="15.75" thickBot="1" x14ac:dyDescent="0.3">
      <c r="A43" s="872" t="s">
        <v>1137</v>
      </c>
      <c r="B43" s="421" t="s">
        <v>336</v>
      </c>
      <c r="C43" s="424" t="s">
        <v>602</v>
      </c>
      <c r="D43" s="423" t="s">
        <v>603</v>
      </c>
      <c r="E43" s="427" t="s">
        <v>604</v>
      </c>
      <c r="F43" s="1136" t="str">
        <f>VLOOKUP(B43,'BMP LU'!$A$1:$P$130,4,0)</f>
        <v>[BMP Units]</v>
      </c>
      <c r="G43" s="427" t="s">
        <v>604</v>
      </c>
      <c r="H43" s="997" t="s">
        <v>605</v>
      </c>
      <c r="I43" s="940" t="s">
        <v>621</v>
      </c>
    </row>
    <row r="44" spans="1:9" ht="15.75" thickBot="1" x14ac:dyDescent="0.3"/>
    <row r="45" spans="1:9" ht="15.75" thickBot="1" x14ac:dyDescent="0.3">
      <c r="A45" s="1928" t="s">
        <v>1138</v>
      </c>
      <c r="B45" s="1929"/>
      <c r="C45" s="1929"/>
      <c r="D45" s="1929"/>
      <c r="E45" s="1929"/>
      <c r="F45" s="1929"/>
      <c r="G45" s="1930"/>
      <c r="I45" s="417"/>
    </row>
    <row r="46" spans="1:9" ht="45" x14ac:dyDescent="0.25">
      <c r="A46" s="937" t="s">
        <v>557</v>
      </c>
      <c r="B46" s="938" t="s">
        <v>739</v>
      </c>
      <c r="C46" s="938" t="s">
        <v>559</v>
      </c>
      <c r="D46" s="938" t="s">
        <v>596</v>
      </c>
      <c r="E46" s="938" t="s">
        <v>1139</v>
      </c>
      <c r="F46" s="938" t="s">
        <v>600</v>
      </c>
      <c r="G46" s="939" t="s">
        <v>615</v>
      </c>
    </row>
    <row r="47" spans="1:9" x14ac:dyDescent="0.25">
      <c r="A47" s="986" t="s">
        <v>1086</v>
      </c>
      <c r="B47" s="985" t="s">
        <v>338</v>
      </c>
      <c r="C47" s="423" t="s">
        <v>1028</v>
      </c>
      <c r="D47" s="420" t="s">
        <v>1125</v>
      </c>
      <c r="E47" s="426">
        <v>10</v>
      </c>
      <c r="F47" s="996" t="s">
        <v>605</v>
      </c>
      <c r="G47" s="940">
        <v>46295</v>
      </c>
    </row>
    <row r="48" spans="1:9" ht="75" x14ac:dyDescent="0.25">
      <c r="A48" s="986" t="s">
        <v>1086</v>
      </c>
      <c r="B48" s="985" t="s">
        <v>340</v>
      </c>
      <c r="C48" s="423" t="s">
        <v>1028</v>
      </c>
      <c r="D48" s="423" t="s">
        <v>1125</v>
      </c>
      <c r="E48" s="426">
        <v>2</v>
      </c>
      <c r="F48" s="996" t="s">
        <v>1140</v>
      </c>
      <c r="G48" s="940">
        <v>46767</v>
      </c>
    </row>
    <row r="49" spans="1:7" ht="75" x14ac:dyDescent="0.25">
      <c r="A49" s="986" t="s">
        <v>1086</v>
      </c>
      <c r="B49" s="985" t="s">
        <v>341</v>
      </c>
      <c r="C49" s="423" t="s">
        <v>1028</v>
      </c>
      <c r="D49" s="423" t="s">
        <v>1125</v>
      </c>
      <c r="E49" s="426" t="s">
        <v>1141</v>
      </c>
      <c r="F49" s="996" t="s">
        <v>1140</v>
      </c>
      <c r="G49" s="940">
        <v>46767</v>
      </c>
    </row>
    <row r="50" spans="1:7" x14ac:dyDescent="0.25">
      <c r="A50" s="986" t="s">
        <v>1084</v>
      </c>
      <c r="B50" s="985" t="s">
        <v>344</v>
      </c>
      <c r="C50" s="423" t="s">
        <v>1028</v>
      </c>
      <c r="D50" s="423" t="s">
        <v>1125</v>
      </c>
      <c r="E50" s="426">
        <v>1</v>
      </c>
      <c r="F50" s="996" t="s">
        <v>605</v>
      </c>
      <c r="G50" s="940">
        <v>45960</v>
      </c>
    </row>
    <row r="51" spans="1:7" x14ac:dyDescent="0.25">
      <c r="A51" s="986" t="s">
        <v>1084</v>
      </c>
      <c r="B51" s="985" t="s">
        <v>1142</v>
      </c>
      <c r="C51" s="423" t="s">
        <v>1028</v>
      </c>
      <c r="D51" s="423" t="s">
        <v>1125</v>
      </c>
      <c r="E51" s="426">
        <v>12</v>
      </c>
      <c r="F51" s="996" t="s">
        <v>605</v>
      </c>
      <c r="G51" s="940">
        <v>46997</v>
      </c>
    </row>
    <row r="52" spans="1:7" x14ac:dyDescent="0.25">
      <c r="A52" s="986" t="s">
        <v>1137</v>
      </c>
      <c r="B52" s="985" t="s">
        <v>739</v>
      </c>
      <c r="C52" s="423" t="s">
        <v>602</v>
      </c>
      <c r="D52" s="423" t="s">
        <v>603</v>
      </c>
      <c r="E52" s="426" t="s">
        <v>604</v>
      </c>
      <c r="F52" s="996" t="s">
        <v>605</v>
      </c>
      <c r="G52" s="940" t="s">
        <v>621</v>
      </c>
    </row>
    <row r="53" spans="1:7" ht="15.75" thickBot="1" x14ac:dyDescent="0.3">
      <c r="A53" s="987" t="s">
        <v>1137</v>
      </c>
      <c r="B53" s="988" t="s">
        <v>739</v>
      </c>
      <c r="C53" s="424" t="s">
        <v>602</v>
      </c>
      <c r="D53" s="421" t="s">
        <v>603</v>
      </c>
      <c r="E53" s="427" t="s">
        <v>604</v>
      </c>
      <c r="F53" s="997" t="s">
        <v>605</v>
      </c>
      <c r="G53" s="941" t="s">
        <v>621</v>
      </c>
    </row>
  </sheetData>
  <sheetProtection selectLockedCells="1"/>
  <mergeCells count="23">
    <mergeCell ref="A21:C21"/>
    <mergeCell ref="D21:I21"/>
    <mergeCell ref="A23:I23"/>
    <mergeCell ref="A45:G45"/>
    <mergeCell ref="K24:N27"/>
    <mergeCell ref="A15:I15"/>
    <mergeCell ref="A16:I16"/>
    <mergeCell ref="A17:I17"/>
    <mergeCell ref="A18:I18"/>
    <mergeCell ref="A20:C20"/>
    <mergeCell ref="D20:I20"/>
    <mergeCell ref="A14:I14"/>
    <mergeCell ref="A3:I3"/>
    <mergeCell ref="A4:G4"/>
    <mergeCell ref="A5:G5"/>
    <mergeCell ref="A6:I6"/>
    <mergeCell ref="A7:I7"/>
    <mergeCell ref="A8:I8"/>
    <mergeCell ref="A9:I9"/>
    <mergeCell ref="A10:I10"/>
    <mergeCell ref="A11:I11"/>
    <mergeCell ref="A12:I12"/>
    <mergeCell ref="A13:I13"/>
  </mergeCells>
  <dataValidations count="5">
    <dataValidation type="list" allowBlank="1" showInputMessage="1" showErrorMessage="1" sqref="B26:B43 B47:B53" xr:uid="{AB913331-D578-487B-AEF5-DEE4FBBA07CD}">
      <formula1>INDIRECT($A26)</formula1>
    </dataValidation>
    <dataValidation type="list" allowBlank="1" showInputMessage="1" showErrorMessage="1" sqref="A25:A43" xr:uid="{FC06AA5B-35A4-4991-B794-33ADFBEE1C70}">
      <formula1>Source_Sector_BMPs</formula1>
    </dataValidation>
    <dataValidation type="list" allowBlank="1" showInputMessage="1" showErrorMessage="1" sqref="B25" xr:uid="{E6EC1E97-75C6-4435-A4AF-1D733F0C3CE3}">
      <formula1>INDIRECT($A$23)</formula1>
    </dataValidation>
    <dataValidation type="list" allowBlank="1" showInputMessage="1" showErrorMessage="1" sqref="D25:D43 C25:C36 D50:D53 C50:C51 C47:D49" xr:uid="{08E9332D-4C2A-45D6-9E33-E57D5CD93C09}">
      <formula1>#REF!</formula1>
    </dataValidation>
    <dataValidation type="list" allowBlank="1" showInputMessage="1" showErrorMessage="1" sqref="A47:A53" xr:uid="{BFED89F1-4EE5-431B-8717-3F3033087301}">
      <formula1>Source_Sector_Educ_WQM</formula1>
    </dataValidation>
  </dataValidations>
  <pageMargins left="0.7" right="0.7" top="0.75" bottom="0.75" header="0.3" footer="0.3"/>
  <pageSetup scale="4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B27A334-C61D-4C43-9FDC-623AAC0A0B20}">
          <x14:formula1>
            <xm:f>'Grantee Project Data'!$C$17:$C$27</xm:f>
          </x14:formula1>
          <xm:sqref>C37:C43 C52:C53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B3AE-A3BD-477D-A92D-26647493AA83}">
  <sheetPr>
    <tabColor rgb="FFFFFF00"/>
    <pageSetUpPr fitToPage="1"/>
  </sheetPr>
  <dimension ref="A1:AE167"/>
  <sheetViews>
    <sheetView workbookViewId="0">
      <selection sqref="A1:J1"/>
    </sheetView>
  </sheetViews>
  <sheetFormatPr defaultColWidth="9.140625" defaultRowHeight="15" x14ac:dyDescent="0.25"/>
  <cols>
    <col min="1" max="1" width="22.140625" customWidth="1"/>
    <col min="2" max="2" width="13.140625" customWidth="1"/>
    <col min="3" max="3" width="7.5703125" customWidth="1"/>
    <col min="4" max="4" width="26.85546875" customWidth="1"/>
    <col min="5" max="5" width="15.5703125" customWidth="1"/>
    <col min="6" max="6" width="14" bestFit="1" customWidth="1"/>
    <col min="7" max="7" width="19.42578125" customWidth="1"/>
    <col min="8" max="8" width="15.85546875" customWidth="1"/>
    <col min="9" max="9" width="25" style="425" customWidth="1"/>
    <col min="10" max="10" width="22.140625" style="425" customWidth="1"/>
    <col min="11" max="11" width="21.28515625" style="1045" customWidth="1"/>
    <col min="12" max="12" width="25.140625" style="425" customWidth="1"/>
    <col min="13" max="13" width="31.140625" style="100" bestFit="1" customWidth="1"/>
    <col min="14" max="14" width="14.140625" style="100" hidden="1" customWidth="1"/>
    <col min="15" max="16" width="8.42578125" style="100" hidden="1" customWidth="1"/>
    <col min="17" max="17" width="8.42578125" style="425" hidden="1" customWidth="1"/>
    <col min="18" max="18" width="6.5703125" style="425" hidden="1" customWidth="1"/>
    <col min="19" max="19" width="8.42578125" style="425" hidden="1" customWidth="1"/>
    <col min="20" max="20" width="9.42578125" style="425" hidden="1" customWidth="1"/>
    <col min="21" max="21" width="11.85546875" style="425" hidden="1" customWidth="1"/>
    <col min="22" max="22" width="10.85546875" style="425" customWidth="1"/>
    <col min="23" max="23" width="21.140625" customWidth="1"/>
    <col min="24" max="24" width="17.140625" customWidth="1"/>
    <col min="25" max="25" width="20" customWidth="1"/>
    <col min="26" max="26" width="27.28515625" customWidth="1"/>
    <col min="27" max="27" width="15.85546875" customWidth="1"/>
    <col min="28" max="28" width="15.42578125" customWidth="1"/>
    <col min="29" max="30" width="15.140625" customWidth="1"/>
    <col min="31" max="31" width="13.85546875" customWidth="1"/>
    <col min="32" max="33" width="9.140625" customWidth="1"/>
  </cols>
  <sheetData>
    <row r="1" spans="1:26" ht="15.75" x14ac:dyDescent="0.25">
      <c r="A1" s="1699" t="s">
        <v>850</v>
      </c>
      <c r="B1" s="1699"/>
      <c r="C1" s="1699"/>
      <c r="D1" s="1699"/>
      <c r="E1" s="1699"/>
      <c r="F1" s="1699"/>
      <c r="G1" s="1699"/>
      <c r="H1" s="1699"/>
      <c r="I1" s="1699"/>
      <c r="J1" s="1699"/>
      <c r="K1" s="1381"/>
      <c r="L1" s="1381"/>
    </row>
    <row r="2" spans="1:26" ht="15.75" hidden="1" x14ac:dyDescent="0.25">
      <c r="A2" s="1699" t="s">
        <v>445</v>
      </c>
      <c r="B2" s="1699"/>
      <c r="C2" s="1699"/>
      <c r="D2" s="1699"/>
      <c r="E2" s="1699"/>
      <c r="F2" s="1699"/>
      <c r="G2" s="1699"/>
      <c r="H2" s="1699"/>
      <c r="I2" s="1699"/>
      <c r="J2" s="1699"/>
      <c r="K2" s="1381"/>
      <c r="L2" s="1381"/>
    </row>
    <row r="3" spans="1:26" ht="16.5" thickBot="1" x14ac:dyDescent="0.3">
      <c r="A3" s="1699" t="s">
        <v>446</v>
      </c>
      <c r="B3" s="1699"/>
      <c r="C3" s="1699"/>
      <c r="D3" s="1699"/>
      <c r="E3" s="1699"/>
      <c r="F3" s="1699"/>
      <c r="G3" s="1699"/>
      <c r="H3" s="1699"/>
      <c r="I3" s="1699"/>
      <c r="J3" s="1699"/>
      <c r="K3" s="1381"/>
      <c r="L3" s="1381"/>
    </row>
    <row r="4" spans="1:26" s="848" customFormat="1" ht="57.75" customHeight="1" thickBot="1" x14ac:dyDescent="0.3">
      <c r="A4" s="1735" t="s">
        <v>851</v>
      </c>
      <c r="B4" s="1735"/>
      <c r="C4" s="1735"/>
      <c r="D4" s="1735"/>
      <c r="E4" s="1735"/>
      <c r="F4" s="1735"/>
      <c r="G4" s="1735"/>
      <c r="H4" s="1735"/>
      <c r="I4" s="1735"/>
      <c r="J4" s="1735"/>
      <c r="K4" s="1932" t="s">
        <v>1143</v>
      </c>
      <c r="L4" s="1933"/>
      <c r="M4" s="1934"/>
      <c r="N4" s="849"/>
      <c r="O4" s="849"/>
      <c r="P4" s="849"/>
      <c r="Q4" s="853"/>
      <c r="R4" s="853"/>
      <c r="S4" s="853"/>
      <c r="T4" s="853"/>
      <c r="U4" s="853"/>
      <c r="V4" s="853"/>
    </row>
    <row r="5" spans="1:26" s="848" customFormat="1" ht="48.75" customHeight="1" thickBot="1" x14ac:dyDescent="0.3">
      <c r="A5" s="1733" t="s">
        <v>852</v>
      </c>
      <c r="B5" s="1733"/>
      <c r="C5" s="1733"/>
      <c r="D5" s="1733"/>
      <c r="E5" s="1733"/>
      <c r="F5" s="1733"/>
      <c r="G5" s="1733"/>
      <c r="H5" s="1733"/>
      <c r="I5" s="1733"/>
      <c r="J5" s="1733"/>
      <c r="K5" s="1935"/>
      <c r="L5" s="1936"/>
      <c r="M5" s="1937"/>
      <c r="N5" s="853"/>
      <c r="O5" s="797" t="s">
        <v>449</v>
      </c>
      <c r="P5" s="798" t="s">
        <v>449</v>
      </c>
      <c r="Q5" s="799" t="s">
        <v>450</v>
      </c>
      <c r="R5" s="853"/>
      <c r="S5" s="853"/>
      <c r="T5" s="853"/>
      <c r="U5" s="853"/>
      <c r="V5" s="853"/>
    </row>
    <row r="6" spans="1:26" ht="15" customHeight="1" thickBot="1" x14ac:dyDescent="0.3">
      <c r="A6" s="1501" t="s">
        <v>710</v>
      </c>
      <c r="B6" s="1502"/>
      <c r="C6" s="1502"/>
      <c r="D6" s="1502"/>
      <c r="E6" s="1931" t="str">
        <f>'Tab 1-Application EXAMPLE'!C7</f>
        <v>We Love Rivers</v>
      </c>
      <c r="F6" s="1504"/>
      <c r="G6" s="1504"/>
      <c r="H6" s="1504"/>
      <c r="I6" s="1504"/>
      <c r="J6" s="1505"/>
      <c r="K6" s="1938"/>
      <c r="L6" s="1938"/>
      <c r="M6" s="1939"/>
      <c r="O6" s="453">
        <f>'Project Coding'!B21</f>
        <v>0</v>
      </c>
      <c r="P6" s="453">
        <f>'Project Coding'!B4</f>
        <v>0</v>
      </c>
      <c r="Q6" s="425" t="e">
        <f>O6:P6</f>
        <v>#VALUE!</v>
      </c>
      <c r="W6" s="1509" t="s">
        <v>452</v>
      </c>
      <c r="X6" s="1510"/>
      <c r="Y6" s="1510"/>
      <c r="Z6" s="1762"/>
    </row>
    <row r="7" spans="1:26" ht="31.5" customHeight="1" thickBot="1" x14ac:dyDescent="0.3">
      <c r="A7" s="1511" t="s">
        <v>747</v>
      </c>
      <c r="B7" s="1512"/>
      <c r="C7" s="1512"/>
      <c r="D7" s="1512"/>
      <c r="E7" s="1944" t="str">
        <f>'Tab 1-Application EXAMPLE'!C8</f>
        <v>TMDL Implementation in the James River and Tributaries</v>
      </c>
      <c r="F7" s="1514"/>
      <c r="G7" s="1514"/>
      <c r="H7" s="1514"/>
      <c r="I7" s="1514"/>
      <c r="J7" s="1515"/>
      <c r="K7" s="1033"/>
      <c r="L7" s="867"/>
      <c r="N7" s="687" t="s">
        <v>454</v>
      </c>
      <c r="O7" s="688" t="e">
        <f>O6/Q6</f>
        <v>#VALUE!</v>
      </c>
      <c r="P7" s="688" t="e">
        <f>P6/Q6</f>
        <v>#VALUE!</v>
      </c>
      <c r="Q7" s="835" t="e">
        <f>O7:P7</f>
        <v>#VALUE!</v>
      </c>
      <c r="W7" s="429" t="s">
        <v>455</v>
      </c>
      <c r="X7" s="430" t="s">
        <v>456</v>
      </c>
      <c r="Y7" s="432" t="s">
        <v>457</v>
      </c>
      <c r="Z7" s="464" t="s">
        <v>853</v>
      </c>
    </row>
    <row r="8" spans="1:26" ht="15.75" thickBot="1" x14ac:dyDescent="0.3">
      <c r="A8" s="433"/>
      <c r="B8" s="433"/>
      <c r="C8" s="100"/>
      <c r="D8" s="100"/>
      <c r="E8" s="100"/>
      <c r="F8" s="100"/>
      <c r="G8" s="100"/>
      <c r="H8" s="100"/>
      <c r="I8" s="434"/>
      <c r="J8" s="434"/>
      <c r="K8" s="1034"/>
      <c r="L8" s="434"/>
      <c r="W8" s="435" t="s">
        <v>459</v>
      </c>
      <c r="X8" s="730">
        <f>SUM(Y8,Z8)</f>
        <v>35900</v>
      </c>
      <c r="Y8" s="731">
        <f>T22</f>
        <v>25130</v>
      </c>
      <c r="Z8" s="731">
        <f>U22</f>
        <v>10770</v>
      </c>
    </row>
    <row r="9" spans="1:26" ht="97.5" customHeight="1" thickBot="1" x14ac:dyDescent="0.3">
      <c r="A9" s="1569" t="s">
        <v>854</v>
      </c>
      <c r="B9" s="1734"/>
      <c r="C9" s="1734"/>
      <c r="D9" s="1734"/>
      <c r="E9" s="1734"/>
      <c r="F9" s="1734"/>
      <c r="G9" s="1734"/>
      <c r="H9" s="1734"/>
      <c r="I9" s="1734"/>
      <c r="J9" s="1734"/>
      <c r="K9" s="1035"/>
      <c r="L9" s="947"/>
      <c r="M9" s="948"/>
      <c r="N9" s="1519" t="s">
        <v>461</v>
      </c>
      <c r="O9" s="1520"/>
      <c r="P9" s="1520"/>
      <c r="Q9" s="1520"/>
      <c r="R9" s="1521"/>
      <c r="S9" s="1521"/>
      <c r="T9" s="1521"/>
      <c r="U9" s="1522"/>
      <c r="V9"/>
      <c r="W9" s="437" t="s">
        <v>462</v>
      </c>
      <c r="X9" s="728">
        <f t="shared" ref="X9:X17" si="0">SUM(Y9,Z9)</f>
        <v>3950</v>
      </c>
      <c r="Y9" s="729">
        <f>T38</f>
        <v>2765</v>
      </c>
      <c r="Z9" s="729">
        <f>U38</f>
        <v>1185</v>
      </c>
    </row>
    <row r="10" spans="1:26" ht="30.75" thickBot="1" x14ac:dyDescent="0.3">
      <c r="A10" s="1585" t="s">
        <v>463</v>
      </c>
      <c r="B10" s="1722"/>
      <c r="C10" s="1722"/>
      <c r="D10" s="1941" t="s">
        <v>464</v>
      </c>
      <c r="E10" s="1941"/>
      <c r="F10" s="1942"/>
      <c r="G10" s="1374" t="s">
        <v>465</v>
      </c>
      <c r="H10" s="1399" t="s">
        <v>466</v>
      </c>
      <c r="I10" s="951" t="s">
        <v>468</v>
      </c>
      <c r="J10" s="464" t="s">
        <v>856</v>
      </c>
      <c r="K10" s="464" t="s">
        <v>857</v>
      </c>
      <c r="L10" s="464" t="s">
        <v>469</v>
      </c>
      <c r="M10" s="441" t="s">
        <v>470</v>
      </c>
      <c r="N10" s="803" t="s">
        <v>471</v>
      </c>
      <c r="O10" s="442" t="s">
        <v>472</v>
      </c>
      <c r="P10" s="442" t="s">
        <v>473</v>
      </c>
      <c r="Q10" s="442" t="s">
        <v>474</v>
      </c>
      <c r="R10" s="443" t="s">
        <v>475</v>
      </c>
      <c r="S10" s="443" t="s">
        <v>476</v>
      </c>
      <c r="T10" s="444" t="s">
        <v>477</v>
      </c>
      <c r="U10" s="445" t="s">
        <v>478</v>
      </c>
      <c r="V10" s="537"/>
      <c r="W10" s="437" t="s">
        <v>479</v>
      </c>
      <c r="X10" s="728">
        <f t="shared" si="0"/>
        <v>1005.0000000000001</v>
      </c>
      <c r="Y10" s="729">
        <f>T59</f>
        <v>0</v>
      </c>
      <c r="Z10" s="729">
        <f>U59</f>
        <v>1005.0000000000001</v>
      </c>
    </row>
    <row r="11" spans="1:26" s="390" customFormat="1" ht="12.75" customHeight="1" x14ac:dyDescent="0.2">
      <c r="A11" s="1718" t="s">
        <v>1144</v>
      </c>
      <c r="B11" s="1705"/>
      <c r="C11" s="1940"/>
      <c r="D11" s="1943" t="s">
        <v>1145</v>
      </c>
      <c r="E11" s="1943"/>
      <c r="F11" s="1943"/>
      <c r="G11" s="1271">
        <v>30</v>
      </c>
      <c r="H11" s="1377">
        <v>600</v>
      </c>
      <c r="I11" s="943">
        <f>G11*H11*0.7</f>
        <v>12600</v>
      </c>
      <c r="J11" s="549">
        <f>G11*H11*0.3</f>
        <v>5400</v>
      </c>
      <c r="K11" s="968" t="s">
        <v>1028</v>
      </c>
      <c r="L11" s="972">
        <f>J11+I11</f>
        <v>18000</v>
      </c>
      <c r="M11" s="549" t="s">
        <v>485</v>
      </c>
      <c r="N11" s="550"/>
      <c r="O11" s="551"/>
      <c r="P11" s="551"/>
      <c r="Q11" s="551"/>
      <c r="R11" s="551"/>
      <c r="S11" s="552"/>
      <c r="T11" s="553">
        <f>I11+SUM(N11,P11,R11)</f>
        <v>12600</v>
      </c>
      <c r="U11" s="554">
        <f t="shared" ref="U11:U21" si="1">J11+SUM(O11,Q11,S11)</f>
        <v>5400</v>
      </c>
      <c r="V11" s="555"/>
      <c r="W11" s="775" t="s">
        <v>486</v>
      </c>
      <c r="X11" s="726">
        <f t="shared" si="0"/>
        <v>1500</v>
      </c>
      <c r="Y11" s="727">
        <f>T73</f>
        <v>750</v>
      </c>
      <c r="Z11" s="727">
        <f>U73</f>
        <v>750</v>
      </c>
    </row>
    <row r="12" spans="1:26" s="390" customFormat="1" ht="12.75" customHeight="1" x14ac:dyDescent="0.2">
      <c r="A12" s="1542" t="s">
        <v>1040</v>
      </c>
      <c r="B12" s="1506"/>
      <c r="C12" s="1507"/>
      <c r="D12" s="1945" t="s">
        <v>1146</v>
      </c>
      <c r="E12" s="1945"/>
      <c r="F12" s="1945"/>
      <c r="G12" s="1272">
        <v>27</v>
      </c>
      <c r="H12" s="1377">
        <v>200</v>
      </c>
      <c r="I12" s="943">
        <f>G12*H12*0.7</f>
        <v>3779.9999999999995</v>
      </c>
      <c r="J12" s="560">
        <f>G12*H12*0.3</f>
        <v>1620</v>
      </c>
      <c r="K12" s="1031" t="s">
        <v>1028</v>
      </c>
      <c r="L12" s="973">
        <f t="shared" ref="L12:L21" si="2">J12+I12</f>
        <v>5400</v>
      </c>
      <c r="M12" s="560" t="s">
        <v>485</v>
      </c>
      <c r="N12" s="561"/>
      <c r="O12" s="562"/>
      <c r="P12" s="562"/>
      <c r="Q12" s="562"/>
      <c r="R12" s="562"/>
      <c r="S12" s="563"/>
      <c r="T12" s="564">
        <f t="shared" ref="T12:T21" si="3">I12+SUM(N12,P12,R12)</f>
        <v>3779.9999999999995</v>
      </c>
      <c r="U12" s="565">
        <f t="shared" si="1"/>
        <v>1620</v>
      </c>
      <c r="V12" s="555"/>
      <c r="W12" s="776" t="s">
        <v>487</v>
      </c>
      <c r="X12" s="728">
        <f t="shared" si="0"/>
        <v>26350</v>
      </c>
      <c r="Y12" s="729">
        <f>T87</f>
        <v>6350</v>
      </c>
      <c r="Z12" s="729">
        <f>U87</f>
        <v>20000</v>
      </c>
    </row>
    <row r="13" spans="1:26" s="390" customFormat="1" ht="12.75" customHeight="1" x14ac:dyDescent="0.2">
      <c r="A13" s="1542" t="s">
        <v>1043</v>
      </c>
      <c r="B13" s="1506"/>
      <c r="C13" s="1507"/>
      <c r="D13" s="1945" t="s">
        <v>626</v>
      </c>
      <c r="E13" s="1945"/>
      <c r="F13" s="1945"/>
      <c r="G13" s="1272">
        <v>25</v>
      </c>
      <c r="H13" s="1377">
        <v>500</v>
      </c>
      <c r="I13" s="943">
        <f>G13*H13*0.7</f>
        <v>8750</v>
      </c>
      <c r="J13" s="560">
        <f>G13*H13*0.3</f>
        <v>3750</v>
      </c>
      <c r="K13" s="1031" t="s">
        <v>1028</v>
      </c>
      <c r="L13" s="973">
        <f t="shared" si="2"/>
        <v>12500</v>
      </c>
      <c r="M13" s="560" t="s">
        <v>485</v>
      </c>
      <c r="N13" s="561"/>
      <c r="O13" s="562"/>
      <c r="P13" s="562"/>
      <c r="Q13" s="562"/>
      <c r="R13" s="562"/>
      <c r="S13" s="563"/>
      <c r="T13" s="564">
        <f t="shared" si="3"/>
        <v>8750</v>
      </c>
      <c r="U13" s="565">
        <f t="shared" si="1"/>
        <v>3750</v>
      </c>
      <c r="V13" s="555"/>
      <c r="W13" s="776" t="s">
        <v>488</v>
      </c>
      <c r="X13" s="728">
        <f t="shared" si="0"/>
        <v>24900</v>
      </c>
      <c r="Y13" s="729">
        <f>T139</f>
        <v>9400</v>
      </c>
      <c r="Z13" s="729">
        <f>U139</f>
        <v>15500</v>
      </c>
    </row>
    <row r="14" spans="1:26" s="390" customFormat="1" ht="12.75" customHeight="1" x14ac:dyDescent="0.2">
      <c r="A14" s="1542" t="s">
        <v>480</v>
      </c>
      <c r="B14" s="1506"/>
      <c r="C14" s="1507"/>
      <c r="D14" s="1945" t="s">
        <v>481</v>
      </c>
      <c r="E14" s="1945"/>
      <c r="F14" s="1945"/>
      <c r="G14" s="1400" t="s">
        <v>482</v>
      </c>
      <c r="H14" s="1377" t="s">
        <v>483</v>
      </c>
      <c r="I14" s="943">
        <v>0</v>
      </c>
      <c r="J14" s="560">
        <v>0</v>
      </c>
      <c r="K14" s="1031" t="s">
        <v>864</v>
      </c>
      <c r="L14" s="973">
        <f t="shared" si="2"/>
        <v>0</v>
      </c>
      <c r="M14" s="560" t="s">
        <v>485</v>
      </c>
      <c r="N14" s="561"/>
      <c r="O14" s="562"/>
      <c r="P14" s="562"/>
      <c r="Q14" s="562"/>
      <c r="R14" s="562"/>
      <c r="S14" s="563"/>
      <c r="T14" s="564">
        <f t="shared" si="3"/>
        <v>0</v>
      </c>
      <c r="U14" s="565">
        <f t="shared" si="1"/>
        <v>0</v>
      </c>
      <c r="V14" s="555"/>
      <c r="W14" s="783" t="s">
        <v>489</v>
      </c>
      <c r="X14" s="728">
        <f t="shared" si="0"/>
        <v>140000</v>
      </c>
      <c r="Y14" s="729">
        <f>SUMIF(A93:A110,"Agricultural",($T$93:$T$110))</f>
        <v>126000</v>
      </c>
      <c r="Z14" s="729">
        <f>SUMIF(A93:A110,"Agricultural",($U$93:$U$110))</f>
        <v>14000</v>
      </c>
    </row>
    <row r="15" spans="1:26" s="390" customFormat="1" ht="12.75" customHeight="1" x14ac:dyDescent="0.2">
      <c r="A15" s="1542" t="s">
        <v>480</v>
      </c>
      <c r="B15" s="1506"/>
      <c r="C15" s="1507"/>
      <c r="D15" s="1945" t="s">
        <v>481</v>
      </c>
      <c r="E15" s="1945"/>
      <c r="F15" s="1945"/>
      <c r="G15" s="1400" t="s">
        <v>482</v>
      </c>
      <c r="H15" s="1377" t="s">
        <v>483</v>
      </c>
      <c r="I15" s="943">
        <v>0</v>
      </c>
      <c r="J15" s="560">
        <v>0</v>
      </c>
      <c r="K15" s="1031" t="s">
        <v>864</v>
      </c>
      <c r="L15" s="973">
        <f t="shared" si="2"/>
        <v>0</v>
      </c>
      <c r="M15" s="560" t="s">
        <v>485</v>
      </c>
      <c r="N15" s="561"/>
      <c r="O15" s="562"/>
      <c r="P15" s="562"/>
      <c r="Q15" s="562"/>
      <c r="R15" s="562"/>
      <c r="S15" s="563"/>
      <c r="T15" s="564">
        <f t="shared" si="3"/>
        <v>0</v>
      </c>
      <c r="U15" s="565">
        <f t="shared" si="1"/>
        <v>0</v>
      </c>
      <c r="V15" s="555"/>
      <c r="W15" s="783" t="s">
        <v>492</v>
      </c>
      <c r="X15" s="728">
        <f t="shared" si="0"/>
        <v>72000</v>
      </c>
      <c r="Y15" s="729">
        <f>SUMIF(A93:A110,"Septic",($T$93:$T$110))</f>
        <v>51600</v>
      </c>
      <c r="Z15" s="729">
        <f>SUMIF(A93:A110,"Septic",($U$93:$U$110))</f>
        <v>20400</v>
      </c>
    </row>
    <row r="16" spans="1:26" s="390" customFormat="1" ht="12.75" customHeight="1" x14ac:dyDescent="0.2">
      <c r="A16" s="1542" t="s">
        <v>480</v>
      </c>
      <c r="B16" s="1506"/>
      <c r="C16" s="1507"/>
      <c r="D16" s="1945" t="s">
        <v>481</v>
      </c>
      <c r="E16" s="1945"/>
      <c r="F16" s="1945"/>
      <c r="G16" s="1400" t="s">
        <v>482</v>
      </c>
      <c r="H16" s="1377" t="s">
        <v>483</v>
      </c>
      <c r="I16" s="943">
        <v>0</v>
      </c>
      <c r="J16" s="560">
        <v>0</v>
      </c>
      <c r="K16" s="1031" t="s">
        <v>864</v>
      </c>
      <c r="L16" s="973">
        <f t="shared" si="2"/>
        <v>0</v>
      </c>
      <c r="M16" s="560" t="s">
        <v>485</v>
      </c>
      <c r="N16" s="561"/>
      <c r="O16" s="562"/>
      <c r="P16" s="562"/>
      <c r="Q16" s="562"/>
      <c r="R16" s="562"/>
      <c r="S16" s="563"/>
      <c r="T16" s="564">
        <f t="shared" si="3"/>
        <v>0</v>
      </c>
      <c r="U16" s="565">
        <f t="shared" si="1"/>
        <v>0</v>
      </c>
      <c r="V16" s="555"/>
      <c r="W16" s="783" t="s">
        <v>493</v>
      </c>
      <c r="X16" s="728">
        <f t="shared" ca="1" si="0"/>
        <v>45000</v>
      </c>
      <c r="Y16" s="729">
        <f>SUMIF(A93:A110,"Urban",($T$93:$T$110))</f>
        <v>33500</v>
      </c>
      <c r="Z16" s="729">
        <f ca="1">SUMIF(A93:A1113,"Urban",($U$93:$U$110))</f>
        <v>11500</v>
      </c>
    </row>
    <row r="17" spans="1:29" s="390" customFormat="1" ht="12.75" customHeight="1" x14ac:dyDescent="0.2">
      <c r="A17" s="1542" t="s">
        <v>480</v>
      </c>
      <c r="B17" s="1506"/>
      <c r="C17" s="1507"/>
      <c r="D17" s="1945" t="s">
        <v>481</v>
      </c>
      <c r="E17" s="1945"/>
      <c r="F17" s="1945"/>
      <c r="G17" s="1400" t="s">
        <v>482</v>
      </c>
      <c r="H17" s="1377" t="s">
        <v>483</v>
      </c>
      <c r="I17" s="943">
        <v>0</v>
      </c>
      <c r="J17" s="560">
        <v>0</v>
      </c>
      <c r="K17" s="1031" t="s">
        <v>864</v>
      </c>
      <c r="L17" s="973">
        <f t="shared" si="2"/>
        <v>0</v>
      </c>
      <c r="M17" s="560" t="s">
        <v>485</v>
      </c>
      <c r="N17" s="561"/>
      <c r="O17" s="562"/>
      <c r="P17" s="562"/>
      <c r="Q17" s="562"/>
      <c r="R17" s="562"/>
      <c r="S17" s="563"/>
      <c r="T17" s="564">
        <f t="shared" si="3"/>
        <v>0</v>
      </c>
      <c r="U17" s="565">
        <f t="shared" si="1"/>
        <v>0</v>
      </c>
      <c r="V17" s="555"/>
      <c r="W17" s="784" t="s">
        <v>491</v>
      </c>
      <c r="X17" s="728">
        <f t="shared" si="0"/>
        <v>2200</v>
      </c>
      <c r="Y17" s="729">
        <f>SUMIF(A93:A110,"Pet_Waste",$T$93:$T$110)</f>
        <v>2200</v>
      </c>
      <c r="Z17" s="729">
        <f>SUMIF(A93:A110,"Pet_Waste",($U$93:$U$110))</f>
        <v>0</v>
      </c>
    </row>
    <row r="18" spans="1:29" s="390" customFormat="1" ht="12.75" customHeight="1" thickBot="1" x14ac:dyDescent="0.25">
      <c r="A18" s="1542" t="s">
        <v>480</v>
      </c>
      <c r="B18" s="1506"/>
      <c r="C18" s="1507"/>
      <c r="D18" s="1945" t="s">
        <v>481</v>
      </c>
      <c r="E18" s="1945"/>
      <c r="F18" s="1945"/>
      <c r="G18" s="1400" t="s">
        <v>482</v>
      </c>
      <c r="H18" s="1377" t="s">
        <v>483</v>
      </c>
      <c r="I18" s="943">
        <v>0</v>
      </c>
      <c r="J18" s="560">
        <v>0</v>
      </c>
      <c r="K18" s="1031" t="s">
        <v>864</v>
      </c>
      <c r="L18" s="973">
        <f t="shared" si="2"/>
        <v>0</v>
      </c>
      <c r="M18" s="560" t="s">
        <v>485</v>
      </c>
      <c r="N18" s="561"/>
      <c r="O18" s="562"/>
      <c r="P18" s="562"/>
      <c r="Q18" s="562"/>
      <c r="R18" s="562"/>
      <c r="S18" s="563"/>
      <c r="T18" s="564">
        <f t="shared" si="3"/>
        <v>0</v>
      </c>
      <c r="U18" s="565">
        <f t="shared" si="1"/>
        <v>0</v>
      </c>
      <c r="V18" s="555"/>
      <c r="W18" s="454" t="s">
        <v>494</v>
      </c>
      <c r="X18" s="732">
        <f>SUM(Y18,Z18)</f>
        <v>9360.5</v>
      </c>
      <c r="Y18" s="855">
        <f>I147</f>
        <v>7020.375</v>
      </c>
      <c r="Z18" s="855">
        <f>J147</f>
        <v>2340.125</v>
      </c>
    </row>
    <row r="19" spans="1:29" s="390" customFormat="1" ht="12.75" customHeight="1" thickBot="1" x14ac:dyDescent="0.25">
      <c r="A19" s="1542" t="s">
        <v>480</v>
      </c>
      <c r="B19" s="1506"/>
      <c r="C19" s="1507"/>
      <c r="D19" s="1945" t="s">
        <v>481</v>
      </c>
      <c r="E19" s="1945"/>
      <c r="F19" s="1945"/>
      <c r="G19" s="1400" t="s">
        <v>482</v>
      </c>
      <c r="H19" s="1377" t="s">
        <v>483</v>
      </c>
      <c r="I19" s="943">
        <v>0</v>
      </c>
      <c r="J19" s="560">
        <v>0</v>
      </c>
      <c r="K19" s="1031" t="s">
        <v>864</v>
      </c>
      <c r="L19" s="973">
        <f t="shared" si="2"/>
        <v>0</v>
      </c>
      <c r="M19" s="560" t="s">
        <v>485</v>
      </c>
      <c r="N19" s="561"/>
      <c r="O19" s="562"/>
      <c r="P19" s="562"/>
      <c r="Q19" s="562"/>
      <c r="R19" s="562"/>
      <c r="S19" s="563"/>
      <c r="T19" s="564">
        <f t="shared" si="3"/>
        <v>0</v>
      </c>
      <c r="U19" s="565">
        <f t="shared" si="1"/>
        <v>0</v>
      </c>
      <c r="V19" s="555"/>
      <c r="W19" s="460" t="s">
        <v>495</v>
      </c>
      <c r="X19" s="1003">
        <f ca="1">SUM(Y19,Z19)</f>
        <v>362165.5</v>
      </c>
      <c r="Y19" s="737">
        <f>SUM(Y8:Y18)</f>
        <v>264715.375</v>
      </c>
      <c r="Z19" s="737">
        <f ca="1">SUM(Z8:Z18)</f>
        <v>97450.125</v>
      </c>
    </row>
    <row r="20" spans="1:29" s="390" customFormat="1" ht="12.75" customHeight="1" thickBot="1" x14ac:dyDescent="0.25">
      <c r="A20" s="1542" t="s">
        <v>480</v>
      </c>
      <c r="B20" s="1506"/>
      <c r="C20" s="1507"/>
      <c r="D20" s="1945" t="s">
        <v>481</v>
      </c>
      <c r="E20" s="1945"/>
      <c r="F20" s="1945"/>
      <c r="G20" s="1400" t="s">
        <v>482</v>
      </c>
      <c r="H20" s="1377" t="s">
        <v>483</v>
      </c>
      <c r="I20" s="943">
        <v>0</v>
      </c>
      <c r="J20" s="560">
        <v>0</v>
      </c>
      <c r="K20" s="1031" t="s">
        <v>864</v>
      </c>
      <c r="L20" s="973">
        <f t="shared" si="2"/>
        <v>0</v>
      </c>
      <c r="M20" s="560" t="s">
        <v>485</v>
      </c>
      <c r="N20" s="561"/>
      <c r="O20" s="562"/>
      <c r="P20" s="562"/>
      <c r="Q20" s="562"/>
      <c r="R20" s="562"/>
      <c r="S20" s="563"/>
      <c r="T20" s="564">
        <f t="shared" si="3"/>
        <v>0</v>
      </c>
      <c r="U20" s="565">
        <f t="shared" si="1"/>
        <v>0</v>
      </c>
      <c r="V20" s="555"/>
      <c r="W20" s="461" t="s">
        <v>499</v>
      </c>
      <c r="X20" s="856">
        <f>SUM(Y20,Z20)</f>
        <v>102965.5</v>
      </c>
      <c r="Y20" s="857">
        <f>SUM(Y8:Y13)+ Y18</f>
        <v>51415.375</v>
      </c>
      <c r="Z20" s="857">
        <f>SUM(Z8:Z13)+Z18</f>
        <v>51550.125</v>
      </c>
    </row>
    <row r="21" spans="1:29" s="390" customFormat="1" ht="12.75" customHeight="1" thickBot="1" x14ac:dyDescent="0.25">
      <c r="A21" s="1558" t="s">
        <v>480</v>
      </c>
      <c r="B21" s="1559"/>
      <c r="C21" s="1565"/>
      <c r="D21" s="1946" t="s">
        <v>481</v>
      </c>
      <c r="E21" s="1946"/>
      <c r="F21" s="1946"/>
      <c r="G21" s="1404" t="s">
        <v>496</v>
      </c>
      <c r="H21" s="1378" t="s">
        <v>497</v>
      </c>
      <c r="I21" s="1274">
        <v>0</v>
      </c>
      <c r="J21" s="950">
        <v>0</v>
      </c>
      <c r="K21" s="1032" t="s">
        <v>864</v>
      </c>
      <c r="L21" s="1275">
        <f t="shared" si="2"/>
        <v>0</v>
      </c>
      <c r="M21" s="567" t="s">
        <v>485</v>
      </c>
      <c r="N21" s="568"/>
      <c r="O21" s="569"/>
      <c r="P21" s="569"/>
      <c r="Q21" s="569"/>
      <c r="R21" s="569"/>
      <c r="S21" s="570"/>
      <c r="T21" s="571">
        <f t="shared" si="3"/>
        <v>0</v>
      </c>
      <c r="U21" s="572">
        <f t="shared" si="1"/>
        <v>0</v>
      </c>
      <c r="V21" s="555"/>
      <c r="W21" s="461" t="s">
        <v>501</v>
      </c>
      <c r="X21" s="856">
        <f ca="1">SUM(Y21,Z21)</f>
        <v>259200</v>
      </c>
      <c r="Y21" s="857">
        <f>SUM(Y14:Y17)</f>
        <v>213300</v>
      </c>
      <c r="Z21" s="857">
        <f ca="1">SUM(Z14:Z17)</f>
        <v>45900</v>
      </c>
    </row>
    <row r="22" spans="1:29" ht="15.75" thickBot="1" x14ac:dyDescent="0.3">
      <c r="A22" s="1757" t="s">
        <v>500</v>
      </c>
      <c r="B22" s="1758"/>
      <c r="C22" s="1758"/>
      <c r="D22" s="1758"/>
      <c r="E22" s="1758"/>
      <c r="F22" s="1758"/>
      <c r="G22" s="1758"/>
      <c r="H22" s="1759"/>
      <c r="I22" s="1069">
        <f>SUM(I11:I21)</f>
        <v>25130</v>
      </c>
      <c r="J22" s="1069">
        <f>SUM(J11:J21)</f>
        <v>10770</v>
      </c>
      <c r="K22" s="1069"/>
      <c r="L22" s="1273">
        <f>SUM(L11:L21)</f>
        <v>35900</v>
      </c>
      <c r="M22" s="950" t="s">
        <v>485</v>
      </c>
      <c r="T22" s="449">
        <f>SUM(T11:T21)</f>
        <v>25130</v>
      </c>
      <c r="U22" s="449">
        <f>SUM(U11:U21)</f>
        <v>10770</v>
      </c>
      <c r="W22" s="461" t="s">
        <v>865</v>
      </c>
      <c r="X22" s="1105">
        <f ca="1">Z19/Y19</f>
        <v>0.36813171505432957</v>
      </c>
      <c r="AC22" s="390"/>
    </row>
    <row r="23" spans="1:29" ht="15.75" thickBot="1" x14ac:dyDescent="0.3">
      <c r="A23" s="1539" t="s">
        <v>502</v>
      </c>
      <c r="B23" s="1540"/>
      <c r="C23" s="1540"/>
      <c r="D23" s="1540"/>
      <c r="E23" s="1540"/>
      <c r="F23" s="1540"/>
      <c r="G23" s="1540"/>
      <c r="H23" s="1540"/>
      <c r="I23" s="1540"/>
      <c r="J23" s="1541"/>
      <c r="K23" s="1036"/>
      <c r="L23" s="1401"/>
      <c r="W23" s="97"/>
      <c r="X23" s="97"/>
      <c r="Z23" s="38"/>
      <c r="AA23" s="38"/>
      <c r="AB23" s="38"/>
      <c r="AC23" s="390"/>
    </row>
    <row r="24" spans="1:29" s="100" customFormat="1" ht="15.75" thickBot="1" x14ac:dyDescent="0.3">
      <c r="A24" s="1527" t="s">
        <v>503</v>
      </c>
      <c r="B24" s="1528"/>
      <c r="C24" s="1528"/>
      <c r="D24" s="1528"/>
      <c r="E24" s="1528"/>
      <c r="F24" s="1528"/>
      <c r="G24" s="1528"/>
      <c r="H24" s="1528"/>
      <c r="I24" s="1528"/>
      <c r="J24" s="1529"/>
      <c r="K24" s="1037"/>
      <c r="L24" s="452"/>
      <c r="Q24" s="434"/>
      <c r="R24" s="434"/>
      <c r="S24" s="434"/>
      <c r="T24" s="434"/>
      <c r="U24" s="434"/>
      <c r="V24" s="434"/>
      <c r="W24" s="841"/>
      <c r="X24" s="843" t="s">
        <v>866</v>
      </c>
      <c r="Y24" s="843" t="s">
        <v>867</v>
      </c>
      <c r="Z24" s="843" t="s">
        <v>868</v>
      </c>
      <c r="AA24" s="843" t="s">
        <v>867</v>
      </c>
      <c r="AC24" s="390"/>
    </row>
    <row r="25" spans="1:29" ht="15.75" thickBot="1" x14ac:dyDescent="0.3">
      <c r="A25" s="455"/>
      <c r="B25" s="456"/>
      <c r="C25" s="456"/>
      <c r="D25" s="456"/>
      <c r="E25" s="456"/>
      <c r="F25" s="456"/>
      <c r="G25" s="456"/>
      <c r="H25" s="456"/>
      <c r="I25" s="457"/>
      <c r="J25" s="457"/>
      <c r="K25" s="1038"/>
      <c r="L25" s="459"/>
      <c r="W25" s="998" t="s">
        <v>869</v>
      </c>
      <c r="X25" s="839">
        <f>1-X26</f>
        <v>0.65</v>
      </c>
      <c r="Y25" s="844">
        <f>Y27*X25</f>
        <v>172064.99374999999</v>
      </c>
      <c r="Z25" s="839">
        <f>AA25/AA27</f>
        <v>0.80577110415290387</v>
      </c>
      <c r="AA25" s="845">
        <f>Y21</f>
        <v>213300</v>
      </c>
      <c r="AC25" s="390"/>
    </row>
    <row r="26" spans="1:29" ht="70.5" customHeight="1" thickBot="1" x14ac:dyDescent="0.3">
      <c r="A26" s="1742" t="s">
        <v>870</v>
      </c>
      <c r="B26" s="1743"/>
      <c r="C26" s="1743"/>
      <c r="D26" s="1743"/>
      <c r="E26" s="1743"/>
      <c r="F26" s="1743"/>
      <c r="G26" s="1743"/>
      <c r="H26" s="1743"/>
      <c r="I26" s="1743"/>
      <c r="J26" s="1743"/>
      <c r="K26" s="1035"/>
      <c r="L26" s="947"/>
      <c r="M26" s="948"/>
      <c r="W26" s="999" t="s">
        <v>871</v>
      </c>
      <c r="X26" s="838">
        <v>0.35</v>
      </c>
      <c r="Y26" s="469">
        <f>Y27*X26</f>
        <v>92650.381249999991</v>
      </c>
      <c r="Z26" s="838">
        <f>AA26/AA27</f>
        <v>0.19422889584709616</v>
      </c>
      <c r="AA26" s="470">
        <f>Y20</f>
        <v>51415.375</v>
      </c>
      <c r="AC26" s="390"/>
    </row>
    <row r="27" spans="1:29" ht="45.75" thickBot="1" x14ac:dyDescent="0.3">
      <c r="A27" s="1523" t="s">
        <v>463</v>
      </c>
      <c r="B27" s="1530"/>
      <c r="C27" s="1523" t="s">
        <v>505</v>
      </c>
      <c r="D27" s="1531"/>
      <c r="E27" s="1531"/>
      <c r="F27" s="1532" t="s">
        <v>506</v>
      </c>
      <c r="G27" s="1533"/>
      <c r="H27" s="483" t="s">
        <v>507</v>
      </c>
      <c r="I27" s="482" t="s">
        <v>468</v>
      </c>
      <c r="J27" s="464" t="s">
        <v>856</v>
      </c>
      <c r="K27" s="464" t="s">
        <v>857</v>
      </c>
      <c r="L27" s="441" t="s">
        <v>469</v>
      </c>
      <c r="M27" s="464" t="s">
        <v>470</v>
      </c>
      <c r="N27" s="1519" t="s">
        <v>461</v>
      </c>
      <c r="O27" s="1520"/>
      <c r="P27" s="1520"/>
      <c r="Q27" s="1520"/>
      <c r="R27" s="1521"/>
      <c r="S27" s="1521"/>
      <c r="T27" s="1521"/>
      <c r="U27" s="1522"/>
      <c r="V27" s="465"/>
      <c r="W27" s="837" t="s">
        <v>872</v>
      </c>
      <c r="X27" s="840">
        <f>X25+X26</f>
        <v>1</v>
      </c>
      <c r="Y27" s="474">
        <f>Y19</f>
        <v>264715.375</v>
      </c>
      <c r="Z27" s="840">
        <f>Z25+Z26</f>
        <v>1</v>
      </c>
      <c r="AA27" s="475">
        <f>AA25+AA26</f>
        <v>264715.375</v>
      </c>
      <c r="AC27" s="390"/>
    </row>
    <row r="28" spans="1:29" s="38" customFormat="1" ht="12.75" customHeight="1" x14ac:dyDescent="0.2">
      <c r="A28" s="1546" t="s">
        <v>1035</v>
      </c>
      <c r="B28" s="1547"/>
      <c r="C28" s="1548" t="s">
        <v>1147</v>
      </c>
      <c r="D28" s="1548"/>
      <c r="E28" s="1548"/>
      <c r="F28" s="1947">
        <v>0.12</v>
      </c>
      <c r="G28" s="1948"/>
      <c r="H28" s="547">
        <f>L11</f>
        <v>18000</v>
      </c>
      <c r="I28" s="964">
        <f>F28*H28*0.7</f>
        <v>1512</v>
      </c>
      <c r="J28" s="968">
        <f>F28*H28*0.3</f>
        <v>648</v>
      </c>
      <c r="K28" s="1030" t="s">
        <v>1028</v>
      </c>
      <c r="L28" s="548">
        <f t="shared" ref="L28:L37" si="4">J28+I28</f>
        <v>2160</v>
      </c>
      <c r="M28" s="549" t="s">
        <v>485</v>
      </c>
      <c r="N28" s="573"/>
      <c r="O28" s="574"/>
      <c r="P28" s="574"/>
      <c r="Q28" s="574"/>
      <c r="R28" s="574"/>
      <c r="S28" s="575"/>
      <c r="T28" s="576">
        <f>I28+SUM(N28,P28,R28)</f>
        <v>1512</v>
      </c>
      <c r="U28" s="577">
        <f>J28+SUM(O28,Q28,S28)</f>
        <v>648</v>
      </c>
      <c r="V28" s="555"/>
      <c r="AC28" s="390"/>
    </row>
    <row r="29" spans="1:29" s="38" customFormat="1" ht="12.75" customHeight="1" x14ac:dyDescent="0.2">
      <c r="A29" s="1542" t="s">
        <v>1040</v>
      </c>
      <c r="B29" s="1506"/>
      <c r="C29" s="1506" t="s">
        <v>1147</v>
      </c>
      <c r="D29" s="1506"/>
      <c r="E29" s="1506"/>
      <c r="F29" s="1708">
        <v>0.1</v>
      </c>
      <c r="G29" s="1545"/>
      <c r="H29" s="558">
        <f t="shared" ref="H29:H30" si="5">L12</f>
        <v>5400</v>
      </c>
      <c r="I29" s="965">
        <f t="shared" ref="I29:I30" si="6">F29*H29*0.7</f>
        <v>378</v>
      </c>
      <c r="J29" s="969">
        <f t="shared" ref="J29:J30" si="7">F29*H29*0.3</f>
        <v>162</v>
      </c>
      <c r="K29" s="1030" t="s">
        <v>1028</v>
      </c>
      <c r="L29" s="559">
        <f t="shared" si="4"/>
        <v>540</v>
      </c>
      <c r="M29" s="560" t="s">
        <v>485</v>
      </c>
      <c r="N29" s="578"/>
      <c r="O29" s="579"/>
      <c r="P29" s="579"/>
      <c r="Q29" s="579"/>
      <c r="R29" s="579"/>
      <c r="S29" s="580"/>
      <c r="T29" s="581">
        <f t="shared" ref="T29:T36" si="8">I29+SUM(N27,P27,R27)</f>
        <v>378</v>
      </c>
      <c r="U29" s="582">
        <f t="shared" ref="U29:U37" si="9">J29+SUM(O29,Q29,S29)</f>
        <v>162</v>
      </c>
      <c r="V29" s="555"/>
      <c r="AC29" s="390"/>
    </row>
    <row r="30" spans="1:29" s="38" customFormat="1" ht="12.75" customHeight="1" x14ac:dyDescent="0.2">
      <c r="A30" s="1542" t="s">
        <v>1043</v>
      </c>
      <c r="B30" s="1506"/>
      <c r="C30" s="1506" t="s">
        <v>1147</v>
      </c>
      <c r="D30" s="1506"/>
      <c r="E30" s="1506"/>
      <c r="F30" s="1706">
        <v>0.1</v>
      </c>
      <c r="G30" s="1707"/>
      <c r="H30" s="558">
        <f t="shared" si="5"/>
        <v>12500</v>
      </c>
      <c r="I30" s="965">
        <f t="shared" si="6"/>
        <v>875</v>
      </c>
      <c r="J30" s="969">
        <f t="shared" si="7"/>
        <v>375</v>
      </c>
      <c r="K30" s="1030" t="s">
        <v>1028</v>
      </c>
      <c r="L30" s="559">
        <f t="shared" si="4"/>
        <v>1250</v>
      </c>
      <c r="M30" s="560" t="s">
        <v>485</v>
      </c>
      <c r="N30" s="578"/>
      <c r="O30" s="579"/>
      <c r="P30" s="579"/>
      <c r="Q30" s="579"/>
      <c r="R30" s="579"/>
      <c r="S30" s="580"/>
      <c r="T30" s="581">
        <f t="shared" si="8"/>
        <v>875</v>
      </c>
      <c r="U30" s="582">
        <f t="shared" si="9"/>
        <v>375</v>
      </c>
      <c r="V30" s="555"/>
      <c r="AC30" s="390"/>
    </row>
    <row r="31" spans="1:29" s="38" customFormat="1" ht="12.75" x14ac:dyDescent="0.2">
      <c r="A31" s="1542" t="s">
        <v>508</v>
      </c>
      <c r="B31" s="1506"/>
      <c r="C31" s="1506" t="s">
        <v>509</v>
      </c>
      <c r="D31" s="1506"/>
      <c r="E31" s="1506"/>
      <c r="F31" s="1545" t="s">
        <v>510</v>
      </c>
      <c r="G31" s="1545"/>
      <c r="H31" s="558" t="s">
        <v>511</v>
      </c>
      <c r="I31" s="965">
        <v>0</v>
      </c>
      <c r="J31" s="969">
        <v>0</v>
      </c>
      <c r="K31" s="1030" t="s">
        <v>864</v>
      </c>
      <c r="L31" s="559">
        <f t="shared" si="4"/>
        <v>0</v>
      </c>
      <c r="M31" s="560" t="s">
        <v>485</v>
      </c>
      <c r="N31" s="578"/>
      <c r="O31" s="579"/>
      <c r="P31" s="579"/>
      <c r="Q31" s="579"/>
      <c r="R31" s="579"/>
      <c r="S31" s="580"/>
      <c r="T31" s="581">
        <f t="shared" si="8"/>
        <v>0</v>
      </c>
      <c r="U31" s="582">
        <f t="shared" si="9"/>
        <v>0</v>
      </c>
      <c r="V31" s="555"/>
    </row>
    <row r="32" spans="1:29" s="38" customFormat="1" ht="12.75" x14ac:dyDescent="0.2">
      <c r="A32" s="1542" t="s">
        <v>508</v>
      </c>
      <c r="B32" s="1506"/>
      <c r="C32" s="1506" t="s">
        <v>509</v>
      </c>
      <c r="D32" s="1506"/>
      <c r="E32" s="1506"/>
      <c r="F32" s="1545" t="s">
        <v>510</v>
      </c>
      <c r="G32" s="1545"/>
      <c r="H32" s="558" t="s">
        <v>511</v>
      </c>
      <c r="I32" s="965">
        <v>0</v>
      </c>
      <c r="J32" s="969">
        <v>0</v>
      </c>
      <c r="K32" s="1030" t="s">
        <v>864</v>
      </c>
      <c r="L32" s="559">
        <f t="shared" si="4"/>
        <v>0</v>
      </c>
      <c r="M32" s="560" t="s">
        <v>485</v>
      </c>
      <c r="N32" s="578"/>
      <c r="O32" s="579"/>
      <c r="P32" s="579"/>
      <c r="Q32" s="579"/>
      <c r="R32" s="579"/>
      <c r="S32" s="580"/>
      <c r="T32" s="581">
        <f t="shared" si="8"/>
        <v>0</v>
      </c>
      <c r="U32" s="582">
        <f t="shared" si="9"/>
        <v>0</v>
      </c>
      <c r="V32" s="555"/>
    </row>
    <row r="33" spans="1:26" s="38" customFormat="1" x14ac:dyDescent="0.25">
      <c r="A33" s="1542" t="s">
        <v>508</v>
      </c>
      <c r="B33" s="1506"/>
      <c r="C33" s="1506" t="s">
        <v>509</v>
      </c>
      <c r="D33" s="1506"/>
      <c r="E33" s="1506"/>
      <c r="F33" s="1545" t="s">
        <v>510</v>
      </c>
      <c r="G33" s="1545"/>
      <c r="H33" s="558" t="s">
        <v>511</v>
      </c>
      <c r="I33" s="965">
        <v>0</v>
      </c>
      <c r="J33" s="969">
        <v>0</v>
      </c>
      <c r="K33" s="1030" t="s">
        <v>864</v>
      </c>
      <c r="L33" s="559">
        <f t="shared" si="4"/>
        <v>0</v>
      </c>
      <c r="M33" s="560" t="s">
        <v>485</v>
      </c>
      <c r="N33" s="578"/>
      <c r="O33" s="579"/>
      <c r="P33" s="579"/>
      <c r="Q33" s="579"/>
      <c r="R33" s="579"/>
      <c r="S33" s="580"/>
      <c r="T33" s="581">
        <f t="shared" si="8"/>
        <v>0</v>
      </c>
      <c r="U33" s="582">
        <f t="shared" si="9"/>
        <v>0</v>
      </c>
      <c r="V33" s="555"/>
      <c r="W33"/>
      <c r="X33"/>
      <c r="Y33"/>
      <c r="Z33"/>
    </row>
    <row r="34" spans="1:26" s="38" customFormat="1" x14ac:dyDescent="0.25">
      <c r="A34" s="1542" t="s">
        <v>508</v>
      </c>
      <c r="B34" s="1506"/>
      <c r="C34" s="1506" t="s">
        <v>509</v>
      </c>
      <c r="D34" s="1506"/>
      <c r="E34" s="1506"/>
      <c r="F34" s="1545" t="s">
        <v>510</v>
      </c>
      <c r="G34" s="1545"/>
      <c r="H34" s="558" t="s">
        <v>511</v>
      </c>
      <c r="I34" s="965">
        <v>0</v>
      </c>
      <c r="J34" s="969">
        <v>0</v>
      </c>
      <c r="K34" s="1030" t="s">
        <v>864</v>
      </c>
      <c r="L34" s="559">
        <f t="shared" si="4"/>
        <v>0</v>
      </c>
      <c r="M34" s="560" t="s">
        <v>485</v>
      </c>
      <c r="N34" s="578"/>
      <c r="O34" s="579"/>
      <c r="P34" s="579"/>
      <c r="Q34" s="579"/>
      <c r="R34" s="579"/>
      <c r="S34" s="580"/>
      <c r="T34" s="581">
        <f t="shared" si="8"/>
        <v>0</v>
      </c>
      <c r="U34" s="582">
        <f t="shared" si="9"/>
        <v>0</v>
      </c>
      <c r="V34" s="555"/>
      <c r="W34"/>
      <c r="X34"/>
      <c r="Y34"/>
      <c r="Z34"/>
    </row>
    <row r="35" spans="1:26" s="38" customFormat="1" x14ac:dyDescent="0.25">
      <c r="A35" s="1542" t="s">
        <v>508</v>
      </c>
      <c r="B35" s="1506"/>
      <c r="C35" s="1506" t="s">
        <v>509</v>
      </c>
      <c r="D35" s="1506"/>
      <c r="E35" s="1506"/>
      <c r="F35" s="1545" t="s">
        <v>510</v>
      </c>
      <c r="G35" s="1545"/>
      <c r="H35" s="558" t="s">
        <v>511</v>
      </c>
      <c r="I35" s="965">
        <v>0</v>
      </c>
      <c r="J35" s="969">
        <v>0</v>
      </c>
      <c r="K35" s="1030" t="s">
        <v>864</v>
      </c>
      <c r="L35" s="559">
        <f t="shared" si="4"/>
        <v>0</v>
      </c>
      <c r="M35" s="560" t="s">
        <v>485</v>
      </c>
      <c r="N35" s="578"/>
      <c r="O35" s="579"/>
      <c r="P35" s="579"/>
      <c r="Q35" s="579"/>
      <c r="R35" s="579"/>
      <c r="S35" s="580"/>
      <c r="T35" s="581">
        <f t="shared" si="8"/>
        <v>0</v>
      </c>
      <c r="U35" s="582">
        <f t="shared" si="9"/>
        <v>0</v>
      </c>
      <c r="V35" s="555"/>
      <c r="W35"/>
      <c r="X35"/>
      <c r="Y35"/>
      <c r="Z35"/>
    </row>
    <row r="36" spans="1:26" s="38" customFormat="1" x14ac:dyDescent="0.25">
      <c r="A36" s="1542" t="s">
        <v>508</v>
      </c>
      <c r="B36" s="1506"/>
      <c r="C36" s="1506" t="s">
        <v>509</v>
      </c>
      <c r="D36" s="1506"/>
      <c r="E36" s="1506"/>
      <c r="F36" s="1545" t="s">
        <v>510</v>
      </c>
      <c r="G36" s="1545"/>
      <c r="H36" s="558" t="s">
        <v>511</v>
      </c>
      <c r="I36" s="965">
        <v>0</v>
      </c>
      <c r="J36" s="969">
        <v>0</v>
      </c>
      <c r="K36" s="1030" t="s">
        <v>864</v>
      </c>
      <c r="L36" s="559">
        <f t="shared" si="4"/>
        <v>0</v>
      </c>
      <c r="M36" s="560" t="s">
        <v>485</v>
      </c>
      <c r="N36" s="578"/>
      <c r="O36" s="579"/>
      <c r="P36" s="579"/>
      <c r="Q36" s="579"/>
      <c r="R36" s="579"/>
      <c r="S36" s="580"/>
      <c r="T36" s="581">
        <f t="shared" si="8"/>
        <v>0</v>
      </c>
      <c r="U36" s="582">
        <f t="shared" si="9"/>
        <v>0</v>
      </c>
      <c r="V36" s="555"/>
      <c r="W36"/>
      <c r="X36"/>
      <c r="Y36"/>
      <c r="Z36"/>
    </row>
    <row r="37" spans="1:26" s="38" customFormat="1" ht="15.75" thickBot="1" x14ac:dyDescent="0.3">
      <c r="A37" s="1558" t="s">
        <v>508</v>
      </c>
      <c r="B37" s="1559"/>
      <c r="C37" s="1559" t="s">
        <v>509</v>
      </c>
      <c r="D37" s="1559"/>
      <c r="E37" s="1559"/>
      <c r="F37" s="1560" t="s">
        <v>512</v>
      </c>
      <c r="G37" s="1560"/>
      <c r="H37" s="583" t="s">
        <v>513</v>
      </c>
      <c r="I37" s="966">
        <v>0</v>
      </c>
      <c r="J37" s="970">
        <v>0</v>
      </c>
      <c r="K37" s="1030" t="s">
        <v>864</v>
      </c>
      <c r="L37" s="585">
        <f t="shared" si="4"/>
        <v>0</v>
      </c>
      <c r="M37" s="560" t="s">
        <v>485</v>
      </c>
      <c r="N37" s="586"/>
      <c r="O37" s="587"/>
      <c r="P37" s="587"/>
      <c r="Q37" s="587"/>
      <c r="R37" s="587"/>
      <c r="S37" s="588"/>
      <c r="T37" s="589">
        <f>I37+SUM(N37,P37,R37)</f>
        <v>0</v>
      </c>
      <c r="U37" s="590">
        <f t="shared" si="9"/>
        <v>0</v>
      </c>
      <c r="V37" s="555"/>
      <c r="W37"/>
      <c r="X37"/>
      <c r="Y37"/>
      <c r="Z37"/>
    </row>
    <row r="38" spans="1:26" ht="15.75" thickBot="1" x14ac:dyDescent="0.3">
      <c r="A38" s="1536" t="s">
        <v>514</v>
      </c>
      <c r="B38" s="1537"/>
      <c r="C38" s="1537"/>
      <c r="D38" s="1537"/>
      <c r="E38" s="1537"/>
      <c r="F38" s="1537"/>
      <c r="G38" s="1537"/>
      <c r="H38" s="1538"/>
      <c r="I38" s="967">
        <f>SUM(I28:I37)</f>
        <v>2765</v>
      </c>
      <c r="J38" s="449">
        <f>SUM(J28:J37)</f>
        <v>1185</v>
      </c>
      <c r="K38" s="449"/>
      <c r="L38" s="449">
        <f>SUM(L28:L37)</f>
        <v>3950</v>
      </c>
      <c r="M38" s="567" t="s">
        <v>485</v>
      </c>
      <c r="T38" s="449">
        <f>SUM(T28:T37)</f>
        <v>2765</v>
      </c>
      <c r="U38" s="449">
        <f>SUM(U28:U37)</f>
        <v>1185</v>
      </c>
    </row>
    <row r="39" spans="1:26" x14ac:dyDescent="0.25">
      <c r="A39" s="1539" t="s">
        <v>515</v>
      </c>
      <c r="B39" s="1540"/>
      <c r="C39" s="1540"/>
      <c r="D39" s="1540"/>
      <c r="E39" s="1540"/>
      <c r="F39" s="1540"/>
      <c r="G39" s="1540"/>
      <c r="H39" s="1540"/>
      <c r="I39" s="1540"/>
      <c r="J39" s="1541"/>
      <c r="K39" s="1036"/>
      <c r="L39" s="1401"/>
      <c r="W39" s="97"/>
      <c r="X39" s="97"/>
    </row>
    <row r="40" spans="1:26" ht="15.75" thickBot="1" x14ac:dyDescent="0.3">
      <c r="A40" s="1549" t="s">
        <v>503</v>
      </c>
      <c r="B40" s="1550"/>
      <c r="C40" s="1550"/>
      <c r="D40" s="1550"/>
      <c r="E40" s="1550"/>
      <c r="F40" s="1550"/>
      <c r="G40" s="1550"/>
      <c r="H40" s="1550"/>
      <c r="I40" s="1550"/>
      <c r="J40" s="1551"/>
      <c r="K40" s="1039"/>
      <c r="L40" s="452"/>
      <c r="W40" s="97"/>
      <c r="X40" s="97"/>
    </row>
    <row r="41" spans="1:26" ht="15.75" thickBot="1" x14ac:dyDescent="0.3">
      <c r="A41" s="1375"/>
      <c r="B41" s="1376"/>
      <c r="C41" s="1376"/>
      <c r="D41" s="1376"/>
      <c r="E41" s="1376"/>
      <c r="F41" s="1376"/>
      <c r="G41" s="1376"/>
      <c r="H41" s="1376"/>
      <c r="I41" s="476"/>
      <c r="J41" s="476"/>
      <c r="K41" s="1040"/>
      <c r="L41" s="478"/>
      <c r="W41" s="97"/>
      <c r="X41" s="97"/>
    </row>
    <row r="42" spans="1:26" ht="48" customHeight="1" thickBot="1" x14ac:dyDescent="0.3">
      <c r="A42" s="1516" t="s">
        <v>873</v>
      </c>
      <c r="B42" s="1517"/>
      <c r="C42" s="1517"/>
      <c r="D42" s="1517"/>
      <c r="E42" s="1517"/>
      <c r="F42" s="1517"/>
      <c r="G42" s="1517"/>
      <c r="H42" s="1517"/>
      <c r="I42" s="1517"/>
      <c r="J42" s="1517"/>
      <c r="K42" s="1035"/>
      <c r="L42" s="947"/>
      <c r="M42" s="948"/>
      <c r="W42" s="97"/>
      <c r="X42" s="97"/>
    </row>
    <row r="43" spans="1:26" ht="30.75" thickBot="1" x14ac:dyDescent="0.3">
      <c r="A43" s="479" t="s">
        <v>517</v>
      </c>
      <c r="B43" s="1730" t="s">
        <v>518</v>
      </c>
      <c r="C43" s="1731"/>
      <c r="D43" s="1731"/>
      <c r="E43" s="1731"/>
      <c r="F43" s="1731"/>
      <c r="G43" s="1731"/>
      <c r="H43" s="1732"/>
      <c r="I43" s="971" t="s">
        <v>468</v>
      </c>
      <c r="J43" s="464" t="s">
        <v>856</v>
      </c>
      <c r="K43" s="464" t="s">
        <v>857</v>
      </c>
      <c r="L43" s="441" t="s">
        <v>469</v>
      </c>
      <c r="M43" s="441" t="s">
        <v>470</v>
      </c>
      <c r="N43" s="1519" t="s">
        <v>461</v>
      </c>
      <c r="O43" s="1520"/>
      <c r="P43" s="1520"/>
      <c r="Q43" s="1520"/>
      <c r="R43" s="1521"/>
      <c r="S43" s="1521"/>
      <c r="T43" s="1521"/>
      <c r="U43" s="1522"/>
      <c r="V43" s="465"/>
    </row>
    <row r="44" spans="1:26" ht="15.75" customHeight="1" x14ac:dyDescent="0.25">
      <c r="A44" s="1569" t="s">
        <v>519</v>
      </c>
      <c r="B44" s="741" t="s">
        <v>1148</v>
      </c>
      <c r="C44" s="591" t="s">
        <v>1149</v>
      </c>
      <c r="D44" s="591"/>
      <c r="E44" s="1572" t="s">
        <v>1150</v>
      </c>
      <c r="F44" s="1573"/>
      <c r="G44" s="592" t="s">
        <v>1151</v>
      </c>
      <c r="H44" s="846">
        <f>1500*0.67</f>
        <v>1005.0000000000001</v>
      </c>
      <c r="I44" s="964">
        <v>0</v>
      </c>
      <c r="J44" s="968">
        <f>1500*0.67</f>
        <v>1005.0000000000001</v>
      </c>
      <c r="K44" s="1030" t="s">
        <v>1028</v>
      </c>
      <c r="L44" s="446">
        <f>J44+I44</f>
        <v>1005.0000000000001</v>
      </c>
      <c r="M44" s="549" t="s">
        <v>485</v>
      </c>
      <c r="N44" s="762"/>
      <c r="O44" s="763"/>
      <c r="P44" s="763"/>
      <c r="Q44" s="763"/>
      <c r="R44" s="763"/>
      <c r="S44" s="764"/>
      <c r="T44" s="765">
        <f>I44+SUM(N44,P44,R44)</f>
        <v>0</v>
      </c>
      <c r="U44" s="766">
        <f>J44+SUM(O44,Q44,S44)</f>
        <v>1005.0000000000001</v>
      </c>
      <c r="V44" s="447"/>
    </row>
    <row r="45" spans="1:26" x14ac:dyDescent="0.25">
      <c r="A45" s="1570"/>
      <c r="B45" s="593" t="s">
        <v>520</v>
      </c>
      <c r="C45" s="594" t="s">
        <v>521</v>
      </c>
      <c r="D45" s="594"/>
      <c r="E45" s="1506" t="s">
        <v>526</v>
      </c>
      <c r="F45" s="1567"/>
      <c r="G45" s="595" t="s">
        <v>523</v>
      </c>
      <c r="H45" s="755" t="s">
        <v>524</v>
      </c>
      <c r="I45" s="965">
        <v>0</v>
      </c>
      <c r="J45" s="969"/>
      <c r="K45" s="1031" t="s">
        <v>864</v>
      </c>
      <c r="L45" s="448">
        <f t="shared" ref="L45:L58" si="10">J45+I45</f>
        <v>0</v>
      </c>
      <c r="M45" s="560" t="s">
        <v>485</v>
      </c>
      <c r="N45" s="770"/>
      <c r="O45" s="469"/>
      <c r="P45" s="469"/>
      <c r="Q45" s="469"/>
      <c r="R45" s="469"/>
      <c r="S45" s="470"/>
      <c r="T45" s="771">
        <f t="shared" ref="T45:U58" si="11">I45+SUM(N45,P45,R45)</f>
        <v>0</v>
      </c>
      <c r="U45" s="772">
        <f t="shared" si="11"/>
        <v>0</v>
      </c>
      <c r="V45" s="773"/>
    </row>
    <row r="46" spans="1:26" ht="15.75" thickBot="1" x14ac:dyDescent="0.3">
      <c r="A46" s="1571"/>
      <c r="B46" s="596" t="s">
        <v>520</v>
      </c>
      <c r="C46" s="597" t="s">
        <v>521</v>
      </c>
      <c r="D46" s="597"/>
      <c r="E46" s="1559" t="s">
        <v>526</v>
      </c>
      <c r="F46" s="1568"/>
      <c r="G46" s="598" t="s">
        <v>523</v>
      </c>
      <c r="H46" s="756" t="s">
        <v>524</v>
      </c>
      <c r="I46" s="966">
        <v>0</v>
      </c>
      <c r="J46" s="970">
        <v>0</v>
      </c>
      <c r="K46" s="1032" t="s">
        <v>864</v>
      </c>
      <c r="L46" s="472">
        <f t="shared" si="10"/>
        <v>0</v>
      </c>
      <c r="M46" s="560" t="s">
        <v>485</v>
      </c>
      <c r="N46" s="767"/>
      <c r="O46" s="768"/>
      <c r="P46" s="768"/>
      <c r="Q46" s="768"/>
      <c r="R46" s="768"/>
      <c r="S46" s="769"/>
      <c r="T46" s="771">
        <f t="shared" si="11"/>
        <v>0</v>
      </c>
      <c r="U46" s="471">
        <f t="shared" si="11"/>
        <v>0</v>
      </c>
      <c r="V46" s="447"/>
    </row>
    <row r="47" spans="1:26" x14ac:dyDescent="0.25">
      <c r="A47" s="1569" t="s">
        <v>527</v>
      </c>
      <c r="B47" s="599" t="s">
        <v>528</v>
      </c>
      <c r="C47" s="591" t="s">
        <v>529</v>
      </c>
      <c r="D47" s="591"/>
      <c r="E47" s="1547" t="s">
        <v>530</v>
      </c>
      <c r="F47" s="1564"/>
      <c r="G47" s="592" t="s">
        <v>523</v>
      </c>
      <c r="H47" s="757" t="s">
        <v>524</v>
      </c>
      <c r="I47" s="964">
        <v>0</v>
      </c>
      <c r="J47" s="968">
        <v>0</v>
      </c>
      <c r="K47" s="968" t="s">
        <v>864</v>
      </c>
      <c r="L47" s="446">
        <f t="shared" si="10"/>
        <v>0</v>
      </c>
      <c r="M47" s="549" t="s">
        <v>485</v>
      </c>
      <c r="N47" s="468"/>
      <c r="O47" s="469"/>
      <c r="P47" s="469"/>
      <c r="Q47" s="469"/>
      <c r="R47" s="469"/>
      <c r="S47" s="470"/>
      <c r="T47" s="771">
        <f t="shared" si="11"/>
        <v>0</v>
      </c>
      <c r="U47" s="471">
        <f t="shared" si="11"/>
        <v>0</v>
      </c>
      <c r="V47" s="447"/>
    </row>
    <row r="48" spans="1:26" x14ac:dyDescent="0.25">
      <c r="A48" s="1570"/>
      <c r="B48" s="600" t="s">
        <v>528</v>
      </c>
      <c r="C48" s="594" t="s">
        <v>529</v>
      </c>
      <c r="D48" s="594"/>
      <c r="E48" s="1506" t="s">
        <v>530</v>
      </c>
      <c r="F48" s="1507"/>
      <c r="G48" s="595" t="s">
        <v>523</v>
      </c>
      <c r="H48" s="758" t="s">
        <v>524</v>
      </c>
      <c r="I48" s="965">
        <v>0</v>
      </c>
      <c r="J48" s="969">
        <v>0</v>
      </c>
      <c r="K48" s="1031" t="s">
        <v>864</v>
      </c>
      <c r="L48" s="448">
        <f>J48+I48</f>
        <v>0</v>
      </c>
      <c r="M48" s="560" t="s">
        <v>485</v>
      </c>
      <c r="N48" s="468"/>
      <c r="O48" s="469"/>
      <c r="P48" s="469"/>
      <c r="Q48" s="469"/>
      <c r="R48" s="469"/>
      <c r="S48" s="470"/>
      <c r="T48" s="771">
        <f t="shared" si="11"/>
        <v>0</v>
      </c>
      <c r="U48" s="471">
        <f t="shared" si="11"/>
        <v>0</v>
      </c>
      <c r="V48" s="447"/>
    </row>
    <row r="49" spans="1:29" ht="15.75" thickBot="1" x14ac:dyDescent="0.3">
      <c r="A49" s="1571"/>
      <c r="B49" s="601" t="s">
        <v>528</v>
      </c>
      <c r="C49" s="597" t="s">
        <v>529</v>
      </c>
      <c r="D49" s="597"/>
      <c r="E49" s="1559" t="s">
        <v>530</v>
      </c>
      <c r="F49" s="1565"/>
      <c r="G49" s="598" t="s">
        <v>523</v>
      </c>
      <c r="H49" s="759" t="s">
        <v>524</v>
      </c>
      <c r="I49" s="966">
        <v>0</v>
      </c>
      <c r="J49" s="970">
        <v>0</v>
      </c>
      <c r="K49" s="1032" t="s">
        <v>864</v>
      </c>
      <c r="L49" s="472">
        <f>J49+I49</f>
        <v>0</v>
      </c>
      <c r="M49" s="608" t="s">
        <v>485</v>
      </c>
      <c r="N49" s="468"/>
      <c r="O49" s="469"/>
      <c r="P49" s="469"/>
      <c r="Q49" s="469"/>
      <c r="R49" s="469"/>
      <c r="S49" s="470"/>
      <c r="T49" s="771">
        <f t="shared" si="11"/>
        <v>0</v>
      </c>
      <c r="U49" s="471">
        <f t="shared" si="11"/>
        <v>0</v>
      </c>
      <c r="V49" s="447"/>
    </row>
    <row r="50" spans="1:29" ht="15" customHeight="1" x14ac:dyDescent="0.25">
      <c r="A50" s="1561" t="s">
        <v>531</v>
      </c>
      <c r="B50" s="599" t="s">
        <v>532</v>
      </c>
      <c r="C50" s="1000" t="s">
        <v>533</v>
      </c>
      <c r="D50" s="591" t="s">
        <v>388</v>
      </c>
      <c r="E50" s="1547" t="s">
        <v>534</v>
      </c>
      <c r="F50" s="1564"/>
      <c r="G50" s="592" t="s">
        <v>523</v>
      </c>
      <c r="H50" s="757" t="s">
        <v>524</v>
      </c>
      <c r="I50" s="964">
        <v>0</v>
      </c>
      <c r="J50" s="968">
        <v>0</v>
      </c>
      <c r="K50" s="968" t="s">
        <v>864</v>
      </c>
      <c r="L50" s="446">
        <f t="shared" si="10"/>
        <v>0</v>
      </c>
      <c r="M50" s="549" t="s">
        <v>485</v>
      </c>
      <c r="N50" s="468"/>
      <c r="O50" s="469"/>
      <c r="P50" s="469"/>
      <c r="Q50" s="469"/>
      <c r="R50" s="469"/>
      <c r="S50" s="470"/>
      <c r="T50" s="771">
        <f t="shared" si="11"/>
        <v>0</v>
      </c>
      <c r="U50" s="471">
        <f t="shared" si="11"/>
        <v>0</v>
      </c>
      <c r="V50" s="447"/>
    </row>
    <row r="51" spans="1:29" ht="15" customHeight="1" x14ac:dyDescent="0.25">
      <c r="A51" s="1562"/>
      <c r="B51" s="600" t="s">
        <v>532</v>
      </c>
      <c r="C51" s="594" t="s">
        <v>533</v>
      </c>
      <c r="D51" s="594"/>
      <c r="E51" s="1506" t="s">
        <v>534</v>
      </c>
      <c r="F51" s="1507"/>
      <c r="G51" s="595" t="s">
        <v>523</v>
      </c>
      <c r="H51" s="758" t="s">
        <v>524</v>
      </c>
      <c r="I51" s="965">
        <v>0</v>
      </c>
      <c r="J51" s="969">
        <v>0</v>
      </c>
      <c r="K51" s="1031" t="s">
        <v>864</v>
      </c>
      <c r="L51" s="448">
        <f>J51+I51</f>
        <v>0</v>
      </c>
      <c r="M51" s="560" t="s">
        <v>485</v>
      </c>
      <c r="N51" s="468"/>
      <c r="O51" s="469"/>
      <c r="P51" s="469"/>
      <c r="Q51" s="469"/>
      <c r="R51" s="469"/>
      <c r="S51" s="470"/>
      <c r="T51" s="771">
        <f t="shared" si="11"/>
        <v>0</v>
      </c>
      <c r="U51" s="471">
        <f t="shared" si="11"/>
        <v>0</v>
      </c>
      <c r="V51" s="447"/>
    </row>
    <row r="52" spans="1:29" ht="15" customHeight="1" thickBot="1" x14ac:dyDescent="0.3">
      <c r="A52" s="1563"/>
      <c r="B52" s="601" t="s">
        <v>532</v>
      </c>
      <c r="C52" s="597" t="s">
        <v>533</v>
      </c>
      <c r="D52" s="597"/>
      <c r="E52" s="1559" t="s">
        <v>534</v>
      </c>
      <c r="F52" s="1565"/>
      <c r="G52" s="598" t="s">
        <v>523</v>
      </c>
      <c r="H52" s="759" t="s">
        <v>524</v>
      </c>
      <c r="I52" s="966">
        <v>0</v>
      </c>
      <c r="J52" s="970">
        <v>0</v>
      </c>
      <c r="K52" s="1032" t="s">
        <v>864</v>
      </c>
      <c r="L52" s="472">
        <f>J52+I52</f>
        <v>0</v>
      </c>
      <c r="M52" s="567" t="s">
        <v>485</v>
      </c>
      <c r="N52" s="468"/>
      <c r="O52" s="469"/>
      <c r="P52" s="469"/>
      <c r="Q52" s="469"/>
      <c r="R52" s="469"/>
      <c r="S52" s="470"/>
      <c r="T52" s="771">
        <f t="shared" si="11"/>
        <v>0</v>
      </c>
      <c r="U52" s="471">
        <f t="shared" si="11"/>
        <v>0</v>
      </c>
      <c r="V52" s="447"/>
    </row>
    <row r="53" spans="1:29" x14ac:dyDescent="0.25">
      <c r="A53" s="1561" t="s">
        <v>535</v>
      </c>
      <c r="B53" s="602" t="s">
        <v>536</v>
      </c>
      <c r="C53" s="603" t="s">
        <v>537</v>
      </c>
      <c r="D53" s="603"/>
      <c r="E53" s="1547" t="s">
        <v>538</v>
      </c>
      <c r="F53" s="1566"/>
      <c r="G53" s="592" t="s">
        <v>523</v>
      </c>
      <c r="H53" s="757" t="s">
        <v>524</v>
      </c>
      <c r="I53" s="964">
        <v>0</v>
      </c>
      <c r="J53" s="968">
        <v>0</v>
      </c>
      <c r="K53" s="968" t="s">
        <v>864</v>
      </c>
      <c r="L53" s="446">
        <f>J53+I53</f>
        <v>0</v>
      </c>
      <c r="M53" s="609" t="s">
        <v>485</v>
      </c>
      <c r="N53" s="468"/>
      <c r="O53" s="469"/>
      <c r="P53" s="469"/>
      <c r="Q53" s="469"/>
      <c r="R53" s="469"/>
      <c r="S53" s="470"/>
      <c r="T53" s="771">
        <f t="shared" si="11"/>
        <v>0</v>
      </c>
      <c r="U53" s="471">
        <f t="shared" si="11"/>
        <v>0</v>
      </c>
      <c r="V53" s="447"/>
    </row>
    <row r="54" spans="1:29" x14ac:dyDescent="0.25">
      <c r="A54" s="1562"/>
      <c r="B54" s="604" t="s">
        <v>536</v>
      </c>
      <c r="C54" s="605" t="s">
        <v>537</v>
      </c>
      <c r="D54" s="605"/>
      <c r="E54" s="1506" t="s">
        <v>538</v>
      </c>
      <c r="F54" s="1567"/>
      <c r="G54" s="595" t="s">
        <v>523</v>
      </c>
      <c r="H54" s="758" t="s">
        <v>524</v>
      </c>
      <c r="I54" s="965">
        <v>0</v>
      </c>
      <c r="J54" s="969">
        <v>0</v>
      </c>
      <c r="K54" s="1031" t="s">
        <v>864</v>
      </c>
      <c r="L54" s="448">
        <f>J54+I54</f>
        <v>0</v>
      </c>
      <c r="M54" s="560" t="s">
        <v>485</v>
      </c>
      <c r="N54" s="468"/>
      <c r="O54" s="469"/>
      <c r="P54" s="469"/>
      <c r="Q54" s="469"/>
      <c r="R54" s="469"/>
      <c r="S54" s="470"/>
      <c r="T54" s="771">
        <f t="shared" si="11"/>
        <v>0</v>
      </c>
      <c r="U54" s="471">
        <f t="shared" si="11"/>
        <v>0</v>
      </c>
      <c r="V54" s="447"/>
    </row>
    <row r="55" spans="1:29" ht="15.75" thickBot="1" x14ac:dyDescent="0.3">
      <c r="A55" s="1563"/>
      <c r="B55" s="606" t="s">
        <v>536</v>
      </c>
      <c r="C55" s="607" t="s">
        <v>537</v>
      </c>
      <c r="D55" s="607"/>
      <c r="E55" s="1559" t="s">
        <v>538</v>
      </c>
      <c r="F55" s="1568"/>
      <c r="G55" s="598" t="s">
        <v>523</v>
      </c>
      <c r="H55" s="759" t="s">
        <v>524</v>
      </c>
      <c r="I55" s="966">
        <v>0</v>
      </c>
      <c r="J55" s="970">
        <v>0</v>
      </c>
      <c r="K55" s="1032" t="s">
        <v>864</v>
      </c>
      <c r="L55" s="472">
        <f t="shared" si="10"/>
        <v>0</v>
      </c>
      <c r="M55" s="567" t="s">
        <v>485</v>
      </c>
      <c r="N55" s="468"/>
      <c r="O55" s="469"/>
      <c r="P55" s="469"/>
      <c r="Q55" s="469"/>
      <c r="R55" s="469"/>
      <c r="S55" s="470"/>
      <c r="T55" s="771">
        <f>I55+SUM(N55,P55,R55)</f>
        <v>0</v>
      </c>
      <c r="U55" s="471">
        <f t="shared" si="11"/>
        <v>0</v>
      </c>
      <c r="V55" s="447"/>
    </row>
    <row r="56" spans="1:29" x14ac:dyDescent="0.25">
      <c r="A56" s="1576" t="s">
        <v>539</v>
      </c>
      <c r="B56" s="1581" t="s">
        <v>541</v>
      </c>
      <c r="C56" s="1582"/>
      <c r="D56" s="1582"/>
      <c r="E56" s="1582"/>
      <c r="F56" s="1567"/>
      <c r="G56" s="595" t="s">
        <v>523</v>
      </c>
      <c r="H56" s="758" t="s">
        <v>524</v>
      </c>
      <c r="I56" s="968">
        <v>0</v>
      </c>
      <c r="J56" s="1012">
        <v>0</v>
      </c>
      <c r="K56" s="968" t="s">
        <v>864</v>
      </c>
      <c r="L56" s="446">
        <f t="shared" si="10"/>
        <v>0</v>
      </c>
      <c r="M56" s="609" t="s">
        <v>485</v>
      </c>
      <c r="N56" s="468"/>
      <c r="O56" s="469"/>
      <c r="P56" s="469"/>
      <c r="Q56" s="469"/>
      <c r="R56" s="469"/>
      <c r="S56" s="470"/>
      <c r="T56" s="771">
        <f t="shared" si="11"/>
        <v>0</v>
      </c>
      <c r="U56" s="471">
        <f t="shared" si="11"/>
        <v>0</v>
      </c>
      <c r="V56" s="447"/>
    </row>
    <row r="57" spans="1:29" x14ac:dyDescent="0.25">
      <c r="A57" s="1577"/>
      <c r="B57" s="1581" t="s">
        <v>541</v>
      </c>
      <c r="C57" s="1582"/>
      <c r="D57" s="1582"/>
      <c r="E57" s="1582"/>
      <c r="F57" s="1567"/>
      <c r="G57" s="595" t="s">
        <v>523</v>
      </c>
      <c r="H57" s="758" t="s">
        <v>524</v>
      </c>
      <c r="I57" s="969">
        <v>0</v>
      </c>
      <c r="J57" s="1013">
        <v>0</v>
      </c>
      <c r="K57" s="1031" t="s">
        <v>864</v>
      </c>
      <c r="L57" s="448">
        <f t="shared" si="10"/>
        <v>0</v>
      </c>
      <c r="M57" s="560" t="s">
        <v>485</v>
      </c>
      <c r="N57" s="468"/>
      <c r="O57" s="469"/>
      <c r="P57" s="469"/>
      <c r="Q57" s="469"/>
      <c r="R57" s="469"/>
      <c r="S57" s="470"/>
      <c r="T57" s="771">
        <f t="shared" si="11"/>
        <v>0</v>
      </c>
      <c r="U57" s="471">
        <f t="shared" si="11"/>
        <v>0</v>
      </c>
      <c r="V57" s="447"/>
    </row>
    <row r="58" spans="1:29" ht="15.75" thickBot="1" x14ac:dyDescent="0.3">
      <c r="A58" s="1578"/>
      <c r="B58" s="1583" t="s">
        <v>541</v>
      </c>
      <c r="C58" s="1584"/>
      <c r="D58" s="1584"/>
      <c r="E58" s="1584"/>
      <c r="F58" s="1568"/>
      <c r="G58" s="598" t="s">
        <v>523</v>
      </c>
      <c r="H58" s="759" t="s">
        <v>524</v>
      </c>
      <c r="I58" s="970">
        <v>0</v>
      </c>
      <c r="J58" s="1014">
        <v>0</v>
      </c>
      <c r="K58" s="1032" t="s">
        <v>864</v>
      </c>
      <c r="L58" s="472">
        <f t="shared" si="10"/>
        <v>0</v>
      </c>
      <c r="M58" s="560" t="s">
        <v>485</v>
      </c>
      <c r="N58" s="473"/>
      <c r="O58" s="474"/>
      <c r="P58" s="474"/>
      <c r="Q58" s="474"/>
      <c r="R58" s="474"/>
      <c r="S58" s="475"/>
      <c r="T58" s="774">
        <f t="shared" si="11"/>
        <v>0</v>
      </c>
      <c r="U58" s="471">
        <f t="shared" si="11"/>
        <v>0</v>
      </c>
      <c r="V58" s="447"/>
    </row>
    <row r="59" spans="1:29" ht="15.75" thickBot="1" x14ac:dyDescent="0.3">
      <c r="A59" s="1536" t="s">
        <v>542</v>
      </c>
      <c r="B59" s="1537"/>
      <c r="C59" s="1537"/>
      <c r="D59" s="1537"/>
      <c r="E59" s="1537"/>
      <c r="F59" s="1537"/>
      <c r="G59" s="1537"/>
      <c r="H59" s="1538"/>
      <c r="I59" s="967">
        <f>SUM(I44:I58)</f>
        <v>0</v>
      </c>
      <c r="J59" s="449">
        <f>SUM(J44:J58)</f>
        <v>1005.0000000000001</v>
      </c>
      <c r="K59" s="449"/>
      <c r="L59" s="449">
        <f>SUM(L44:L58)</f>
        <v>1005.0000000000001</v>
      </c>
      <c r="M59" s="567" t="s">
        <v>485</v>
      </c>
      <c r="T59" s="449">
        <f>SUM(T44:T58)</f>
        <v>0</v>
      </c>
      <c r="U59" s="449">
        <f>SUM(U44:U58)</f>
        <v>1005.0000000000001</v>
      </c>
    </row>
    <row r="60" spans="1:29" x14ac:dyDescent="0.25">
      <c r="A60" s="1539" t="s">
        <v>543</v>
      </c>
      <c r="B60" s="1540"/>
      <c r="C60" s="1540"/>
      <c r="D60" s="1540"/>
      <c r="E60" s="1540"/>
      <c r="F60" s="1540"/>
      <c r="G60" s="1540"/>
      <c r="H60" s="1540"/>
      <c r="I60" s="1540"/>
      <c r="J60" s="1541"/>
      <c r="K60" s="1036"/>
      <c r="L60" s="1401"/>
      <c r="W60" s="97"/>
      <c r="X60" s="97"/>
      <c r="Z60" s="38"/>
      <c r="AA60" s="38"/>
      <c r="AB60" s="38"/>
      <c r="AC60" s="38"/>
    </row>
    <row r="61" spans="1:29" ht="15.75" thickBot="1" x14ac:dyDescent="0.3">
      <c r="A61" s="1527" t="s">
        <v>503</v>
      </c>
      <c r="B61" s="1528"/>
      <c r="C61" s="1528"/>
      <c r="D61" s="1528"/>
      <c r="E61" s="1528"/>
      <c r="F61" s="1528"/>
      <c r="G61" s="1528"/>
      <c r="H61" s="1528"/>
      <c r="I61" s="1528"/>
      <c r="J61" s="1529"/>
      <c r="K61" s="1037"/>
      <c r="L61" s="452"/>
      <c r="W61" s="97"/>
      <c r="X61" s="97"/>
      <c r="Z61" s="38"/>
      <c r="AA61" s="38"/>
      <c r="AB61" s="38"/>
      <c r="AC61" s="38"/>
    </row>
    <row r="62" spans="1:29" ht="15.75" thickBot="1" x14ac:dyDescent="0.3">
      <c r="A62" s="1375"/>
      <c r="B62" s="1376"/>
      <c r="C62" s="1376"/>
      <c r="D62" s="1376"/>
      <c r="E62" s="1376"/>
      <c r="F62" s="1376"/>
      <c r="G62" s="1376"/>
      <c r="H62" s="1376"/>
      <c r="I62" s="476"/>
      <c r="J62" s="476"/>
      <c r="K62" s="1040"/>
      <c r="L62" s="478"/>
      <c r="W62" s="97"/>
      <c r="X62" s="97"/>
      <c r="Z62" s="38"/>
      <c r="AA62" s="38"/>
      <c r="AB62" s="38"/>
      <c r="AC62" s="38"/>
    </row>
    <row r="63" spans="1:29" ht="84.75" customHeight="1" thickBot="1" x14ac:dyDescent="0.3">
      <c r="A63" s="1516" t="s">
        <v>1152</v>
      </c>
      <c r="B63" s="1517"/>
      <c r="C63" s="1517"/>
      <c r="D63" s="1517"/>
      <c r="E63" s="1517"/>
      <c r="F63" s="1517"/>
      <c r="G63" s="1517"/>
      <c r="H63" s="1517"/>
      <c r="I63" s="1517"/>
      <c r="J63" s="1517"/>
      <c r="K63" s="1035"/>
      <c r="L63" s="947"/>
      <c r="M63" s="948"/>
      <c r="W63" s="97"/>
      <c r="X63" s="97"/>
      <c r="Z63" s="38"/>
      <c r="AA63" s="38"/>
      <c r="AB63" s="38"/>
      <c r="AC63" s="38"/>
    </row>
    <row r="64" spans="1:29" ht="30.75" thickBot="1" x14ac:dyDescent="0.3">
      <c r="A64" s="1523" t="s">
        <v>518</v>
      </c>
      <c r="B64" s="1531"/>
      <c r="C64" s="1531"/>
      <c r="D64" s="1531"/>
      <c r="E64" s="1531"/>
      <c r="F64" s="1531"/>
      <c r="G64" s="1531"/>
      <c r="H64" s="1530"/>
      <c r="I64" s="971" t="s">
        <v>468</v>
      </c>
      <c r="J64" s="464" t="s">
        <v>856</v>
      </c>
      <c r="K64" s="464" t="s">
        <v>857</v>
      </c>
      <c r="L64" s="441" t="s">
        <v>469</v>
      </c>
      <c r="M64" s="464" t="s">
        <v>470</v>
      </c>
      <c r="N64" s="1519" t="s">
        <v>461</v>
      </c>
      <c r="O64" s="1520"/>
      <c r="P64" s="1520"/>
      <c r="Q64" s="1520"/>
      <c r="R64" s="1521"/>
      <c r="S64" s="1521"/>
      <c r="T64" s="1521"/>
      <c r="U64" s="1522"/>
      <c r="V64" s="465"/>
      <c r="W64" s="38"/>
      <c r="X64" s="38"/>
      <c r="Y64" s="38"/>
      <c r="Z64" s="38"/>
    </row>
    <row r="65" spans="1:29" s="38" customFormat="1" ht="12.75" customHeight="1" x14ac:dyDescent="0.2">
      <c r="A65" s="1546" t="s">
        <v>1153</v>
      </c>
      <c r="B65" s="1547"/>
      <c r="C65" s="1547"/>
      <c r="D65" s="1547"/>
      <c r="E65" s="1547"/>
      <c r="F65" s="1547"/>
      <c r="G65" s="1547"/>
      <c r="H65" s="1574"/>
      <c r="I65" s="546">
        <f>((200*3)+(100*3)+(200*3))*0.5</f>
        <v>750</v>
      </c>
      <c r="J65" s="547">
        <f>((200*3)+(100*3)+(200*3))*0.5</f>
        <v>750</v>
      </c>
      <c r="K65" s="1030" t="s">
        <v>1028</v>
      </c>
      <c r="L65" s="548">
        <f t="shared" ref="L65:L72" si="12">J65+I65</f>
        <v>1500</v>
      </c>
      <c r="M65" s="549" t="s">
        <v>485</v>
      </c>
      <c r="N65" s="610"/>
      <c r="O65" s="574"/>
      <c r="P65" s="574"/>
      <c r="Q65" s="574"/>
      <c r="R65" s="574"/>
      <c r="S65" s="575"/>
      <c r="T65" s="576">
        <f>I65+SUM(N65,P65,R65)</f>
        <v>750</v>
      </c>
      <c r="U65" s="577">
        <f>J65+SUM(O65,Q65,S65)</f>
        <v>750</v>
      </c>
      <c r="V65" s="555"/>
    </row>
    <row r="66" spans="1:29" s="38" customFormat="1" ht="12.75" x14ac:dyDescent="0.2">
      <c r="A66" s="1542" t="s">
        <v>545</v>
      </c>
      <c r="B66" s="1506"/>
      <c r="C66" s="1506"/>
      <c r="D66" s="1506"/>
      <c r="E66" s="1506"/>
      <c r="F66" s="1506"/>
      <c r="G66" s="1506"/>
      <c r="H66" s="1575"/>
      <c r="I66" s="965">
        <v>0</v>
      </c>
      <c r="J66" s="969">
        <v>0</v>
      </c>
      <c r="K66" s="1031" t="s">
        <v>864</v>
      </c>
      <c r="L66" s="559">
        <f t="shared" si="12"/>
        <v>0</v>
      </c>
      <c r="M66" s="560" t="s">
        <v>485</v>
      </c>
      <c r="N66" s="611"/>
      <c r="O66" s="579"/>
      <c r="P66" s="579"/>
      <c r="Q66" s="579"/>
      <c r="R66" s="579"/>
      <c r="S66" s="580"/>
      <c r="T66" s="581">
        <f t="shared" ref="T66:T71" si="13">I66+SUM(N66,P66,R66)</f>
        <v>0</v>
      </c>
      <c r="U66" s="582">
        <f t="shared" ref="U66:U72" si="14">J66-SUM(O66,Q66,S66)</f>
        <v>0</v>
      </c>
      <c r="V66" s="555"/>
    </row>
    <row r="67" spans="1:29" s="38" customFormat="1" ht="12.75" customHeight="1" x14ac:dyDescent="0.2">
      <c r="A67" s="1542" t="s">
        <v>545</v>
      </c>
      <c r="B67" s="1506"/>
      <c r="C67" s="1506"/>
      <c r="D67" s="1506"/>
      <c r="E67" s="1506"/>
      <c r="F67" s="1506"/>
      <c r="G67" s="1506"/>
      <c r="H67" s="1575"/>
      <c r="I67" s="965">
        <v>0</v>
      </c>
      <c r="J67" s="969">
        <v>0</v>
      </c>
      <c r="K67" s="1031" t="s">
        <v>864</v>
      </c>
      <c r="L67" s="559">
        <f t="shared" si="12"/>
        <v>0</v>
      </c>
      <c r="M67" s="560" t="s">
        <v>485</v>
      </c>
      <c r="N67" s="611"/>
      <c r="O67" s="579"/>
      <c r="P67" s="579"/>
      <c r="Q67" s="579"/>
      <c r="R67" s="579"/>
      <c r="S67" s="580"/>
      <c r="T67" s="581">
        <f t="shared" si="13"/>
        <v>0</v>
      </c>
      <c r="U67" s="582">
        <f t="shared" si="14"/>
        <v>0</v>
      </c>
      <c r="V67" s="555"/>
    </row>
    <row r="68" spans="1:29" s="38" customFormat="1" ht="15" customHeight="1" x14ac:dyDescent="0.25">
      <c r="A68" s="1542" t="s">
        <v>545</v>
      </c>
      <c r="B68" s="1506"/>
      <c r="C68" s="1506"/>
      <c r="D68" s="1506"/>
      <c r="E68" s="1506"/>
      <c r="F68" s="1506"/>
      <c r="G68" s="1506"/>
      <c r="H68" s="1575"/>
      <c r="I68" s="965">
        <v>0</v>
      </c>
      <c r="J68" s="969">
        <v>0</v>
      </c>
      <c r="K68" s="1031" t="s">
        <v>864</v>
      </c>
      <c r="L68" s="559">
        <f t="shared" si="12"/>
        <v>0</v>
      </c>
      <c r="M68" s="560" t="s">
        <v>485</v>
      </c>
      <c r="N68" s="611"/>
      <c r="O68" s="579"/>
      <c r="P68" s="579"/>
      <c r="Q68" s="579"/>
      <c r="R68" s="579"/>
      <c r="S68" s="580"/>
      <c r="T68" s="581">
        <f t="shared" si="13"/>
        <v>0</v>
      </c>
      <c r="U68" s="582">
        <f t="shared" si="14"/>
        <v>0</v>
      </c>
      <c r="V68" s="555"/>
      <c r="W68"/>
      <c r="X68"/>
      <c r="Y68"/>
      <c r="Z68"/>
    </row>
    <row r="69" spans="1:29" s="38" customFormat="1" ht="15" customHeight="1" x14ac:dyDescent="0.25">
      <c r="A69" s="1542" t="s">
        <v>545</v>
      </c>
      <c r="B69" s="1506"/>
      <c r="C69" s="1506"/>
      <c r="D69" s="1506"/>
      <c r="E69" s="1506"/>
      <c r="F69" s="1506"/>
      <c r="G69" s="1506"/>
      <c r="H69" s="1575"/>
      <c r="I69" s="965">
        <v>0</v>
      </c>
      <c r="J69" s="969">
        <v>0</v>
      </c>
      <c r="K69" s="1031" t="s">
        <v>864</v>
      </c>
      <c r="L69" s="559">
        <f t="shared" si="12"/>
        <v>0</v>
      </c>
      <c r="M69" s="560" t="s">
        <v>485</v>
      </c>
      <c r="N69" s="611"/>
      <c r="O69" s="579"/>
      <c r="P69" s="579"/>
      <c r="Q69" s="579"/>
      <c r="R69" s="579"/>
      <c r="S69" s="580"/>
      <c r="T69" s="581">
        <f t="shared" si="13"/>
        <v>0</v>
      </c>
      <c r="U69" s="582">
        <f t="shared" si="14"/>
        <v>0</v>
      </c>
      <c r="V69" s="555"/>
      <c r="W69"/>
      <c r="X69"/>
      <c r="Y69"/>
      <c r="Z69"/>
    </row>
    <row r="70" spans="1:29" s="38" customFormat="1" ht="15" customHeight="1" x14ac:dyDescent="0.25">
      <c r="A70" s="1542" t="s">
        <v>545</v>
      </c>
      <c r="B70" s="1506"/>
      <c r="C70" s="1506"/>
      <c r="D70" s="1506"/>
      <c r="E70" s="1506"/>
      <c r="F70" s="1506"/>
      <c r="G70" s="1506"/>
      <c r="H70" s="1575"/>
      <c r="I70" s="965">
        <v>0</v>
      </c>
      <c r="J70" s="969">
        <v>0</v>
      </c>
      <c r="K70" s="1031" t="s">
        <v>864</v>
      </c>
      <c r="L70" s="559">
        <f t="shared" si="12"/>
        <v>0</v>
      </c>
      <c r="M70" s="560" t="s">
        <v>485</v>
      </c>
      <c r="N70" s="611"/>
      <c r="O70" s="579"/>
      <c r="P70" s="579"/>
      <c r="Q70" s="579"/>
      <c r="R70" s="579"/>
      <c r="S70" s="580"/>
      <c r="T70" s="581">
        <f t="shared" si="13"/>
        <v>0</v>
      </c>
      <c r="U70" s="582">
        <f t="shared" si="14"/>
        <v>0</v>
      </c>
      <c r="V70" s="555"/>
      <c r="W70"/>
      <c r="X70"/>
      <c r="Y70"/>
      <c r="Z70"/>
    </row>
    <row r="71" spans="1:29" s="38" customFormat="1" ht="15" customHeight="1" x14ac:dyDescent="0.25">
      <c r="A71" s="1542" t="s">
        <v>545</v>
      </c>
      <c r="B71" s="1506"/>
      <c r="C71" s="1506"/>
      <c r="D71" s="1506"/>
      <c r="E71" s="1506"/>
      <c r="F71" s="1506"/>
      <c r="G71" s="1506"/>
      <c r="H71" s="1575"/>
      <c r="I71" s="965">
        <v>0</v>
      </c>
      <c r="J71" s="969">
        <v>0</v>
      </c>
      <c r="K71" s="1031" t="s">
        <v>864</v>
      </c>
      <c r="L71" s="559">
        <f t="shared" si="12"/>
        <v>0</v>
      </c>
      <c r="M71" s="560" t="s">
        <v>485</v>
      </c>
      <c r="N71" s="611"/>
      <c r="O71" s="579"/>
      <c r="P71" s="579"/>
      <c r="Q71" s="579"/>
      <c r="R71" s="579"/>
      <c r="S71" s="580"/>
      <c r="T71" s="581">
        <f t="shared" si="13"/>
        <v>0</v>
      </c>
      <c r="U71" s="582">
        <f t="shared" si="14"/>
        <v>0</v>
      </c>
      <c r="V71" s="555"/>
      <c r="W71"/>
      <c r="X71"/>
      <c r="Y71"/>
      <c r="Z71"/>
    </row>
    <row r="72" spans="1:29" s="38" customFormat="1" ht="15.75" thickBot="1" x14ac:dyDescent="0.3">
      <c r="A72" s="1558" t="s">
        <v>545</v>
      </c>
      <c r="B72" s="1559"/>
      <c r="C72" s="1559"/>
      <c r="D72" s="1559"/>
      <c r="E72" s="1559"/>
      <c r="F72" s="1559"/>
      <c r="G72" s="1559"/>
      <c r="H72" s="1589"/>
      <c r="I72" s="966">
        <v>0</v>
      </c>
      <c r="J72" s="970">
        <v>0</v>
      </c>
      <c r="K72" s="1031" t="s">
        <v>864</v>
      </c>
      <c r="L72" s="585">
        <f t="shared" si="12"/>
        <v>0</v>
      </c>
      <c r="M72" s="560" t="s">
        <v>485</v>
      </c>
      <c r="N72" s="612"/>
      <c r="O72" s="587"/>
      <c r="P72" s="587"/>
      <c r="Q72" s="587"/>
      <c r="R72" s="587"/>
      <c r="S72" s="588"/>
      <c r="T72" s="581">
        <f>I72+SUM(N72,P72,R72)</f>
        <v>0</v>
      </c>
      <c r="U72" s="582">
        <f t="shared" si="14"/>
        <v>0</v>
      </c>
      <c r="V72" s="555"/>
      <c r="W72"/>
      <c r="X72"/>
      <c r="Y72"/>
      <c r="Z72"/>
    </row>
    <row r="73" spans="1:29" ht="15.75" thickBot="1" x14ac:dyDescent="0.3">
      <c r="A73" s="1536" t="s">
        <v>546</v>
      </c>
      <c r="B73" s="1537"/>
      <c r="C73" s="1537"/>
      <c r="D73" s="1537"/>
      <c r="E73" s="1537"/>
      <c r="F73" s="1537"/>
      <c r="G73" s="1537"/>
      <c r="H73" s="1538"/>
      <c r="I73" s="967">
        <f>SUM(I65:I72)</f>
        <v>750</v>
      </c>
      <c r="J73" s="449">
        <f>SUM(J65:J72)</f>
        <v>750</v>
      </c>
      <c r="K73" s="449"/>
      <c r="L73" s="449">
        <f>SUM(L65:L72)</f>
        <v>1500</v>
      </c>
      <c r="M73" s="567" t="s">
        <v>485</v>
      </c>
      <c r="T73" s="449">
        <f>SUM(T65:T72)</f>
        <v>750</v>
      </c>
      <c r="U73" s="449">
        <f>SUM(U65:U72)</f>
        <v>750</v>
      </c>
    </row>
    <row r="74" spans="1:29" x14ac:dyDescent="0.25">
      <c r="A74" s="1539" t="s">
        <v>547</v>
      </c>
      <c r="B74" s="1540"/>
      <c r="C74" s="1540"/>
      <c r="D74" s="1540"/>
      <c r="E74" s="1540"/>
      <c r="F74" s="1540"/>
      <c r="G74" s="1540"/>
      <c r="H74" s="1540"/>
      <c r="I74" s="1540"/>
      <c r="J74" s="1541"/>
      <c r="K74" s="1036"/>
      <c r="L74" s="1401"/>
      <c r="W74" s="97"/>
      <c r="X74" s="97"/>
      <c r="Z74" s="38"/>
      <c r="AA74" s="38"/>
      <c r="AB74" s="38"/>
      <c r="AC74" s="38"/>
    </row>
    <row r="75" spans="1:29" ht="15.75" thickBot="1" x14ac:dyDescent="0.3">
      <c r="A75" s="1527" t="s">
        <v>503</v>
      </c>
      <c r="B75" s="1528"/>
      <c r="C75" s="1528"/>
      <c r="D75" s="1528"/>
      <c r="E75" s="1528"/>
      <c r="F75" s="1528"/>
      <c r="G75" s="1528"/>
      <c r="H75" s="1528"/>
      <c r="I75" s="1528"/>
      <c r="J75" s="1529"/>
      <c r="K75" s="1037"/>
      <c r="L75" s="452"/>
      <c r="W75" s="97"/>
      <c r="X75" s="97"/>
      <c r="Z75" s="38"/>
      <c r="AA75" s="38"/>
      <c r="AB75" s="38"/>
      <c r="AC75" s="38"/>
    </row>
    <row r="76" spans="1:29" ht="15.75" thickBot="1" x14ac:dyDescent="0.3">
      <c r="A76" s="1375"/>
      <c r="B76" s="1376"/>
      <c r="C76" s="1376"/>
      <c r="D76" s="1376"/>
      <c r="E76" s="1376"/>
      <c r="F76" s="1376"/>
      <c r="G76" s="1376"/>
      <c r="H76" s="1376"/>
      <c r="I76" s="476"/>
      <c r="J76" s="476"/>
      <c r="K76" s="1040"/>
      <c r="L76" s="478"/>
      <c r="W76" s="97"/>
      <c r="X76" s="97"/>
      <c r="Z76" s="38"/>
      <c r="AA76" s="38"/>
      <c r="AB76" s="38"/>
      <c r="AC76" s="38"/>
    </row>
    <row r="77" spans="1:29" ht="49.5" customHeight="1" thickBot="1" x14ac:dyDescent="0.3">
      <c r="A77" s="1516" t="s">
        <v>875</v>
      </c>
      <c r="B77" s="1517"/>
      <c r="C77" s="1517"/>
      <c r="D77" s="1517"/>
      <c r="E77" s="1517"/>
      <c r="F77" s="1517"/>
      <c r="G77" s="1517"/>
      <c r="H77" s="1517"/>
      <c r="I77" s="1517"/>
      <c r="J77" s="1517"/>
      <c r="K77" s="1035"/>
      <c r="L77" s="947"/>
      <c r="M77" s="948"/>
      <c r="W77" s="97"/>
      <c r="X77" s="97"/>
      <c r="Z77" s="38"/>
      <c r="AA77" s="38"/>
      <c r="AB77" s="38"/>
      <c r="AC77" s="38"/>
    </row>
    <row r="78" spans="1:29" ht="30.75" thickBot="1" x14ac:dyDescent="0.3">
      <c r="A78" s="1523" t="s">
        <v>549</v>
      </c>
      <c r="B78" s="1588"/>
      <c r="C78" s="1585" t="s">
        <v>550</v>
      </c>
      <c r="D78" s="1586"/>
      <c r="E78" s="1722"/>
      <c r="F78" s="1722"/>
      <c r="G78" s="1722"/>
      <c r="H78" s="1606"/>
      <c r="I78" s="951" t="s">
        <v>468</v>
      </c>
      <c r="J78" s="464" t="s">
        <v>856</v>
      </c>
      <c r="K78" s="464" t="s">
        <v>857</v>
      </c>
      <c r="L78" s="441" t="s">
        <v>469</v>
      </c>
      <c r="M78" s="464" t="s">
        <v>470</v>
      </c>
      <c r="N78" s="1519" t="s">
        <v>461</v>
      </c>
      <c r="O78" s="1520"/>
      <c r="P78" s="1520"/>
      <c r="Q78" s="1520"/>
      <c r="R78" s="1521"/>
      <c r="S78" s="1521"/>
      <c r="T78" s="1521"/>
      <c r="U78" s="1522"/>
      <c r="V78" s="465"/>
      <c r="W78" s="38"/>
      <c r="X78" s="38"/>
      <c r="Y78" s="38"/>
      <c r="Z78" s="38"/>
    </row>
    <row r="79" spans="1:29" s="38" customFormat="1" ht="15" customHeight="1" x14ac:dyDescent="0.2">
      <c r="A79" s="1546" t="s">
        <v>1154</v>
      </c>
      <c r="B79" s="1591"/>
      <c r="C79" s="1592" t="s">
        <v>1155</v>
      </c>
      <c r="D79" s="1592"/>
      <c r="E79" s="1580"/>
      <c r="F79" s="1580"/>
      <c r="G79" s="1580"/>
      <c r="H79" s="1591"/>
      <c r="I79" s="546">
        <v>5000</v>
      </c>
      <c r="J79" s="547">
        <v>20000</v>
      </c>
      <c r="K79" s="1041" t="s">
        <v>1093</v>
      </c>
      <c r="L79" s="548">
        <f t="shared" ref="L79:L86" si="15">J79+I79</f>
        <v>25000</v>
      </c>
      <c r="M79" s="549" t="s">
        <v>485</v>
      </c>
      <c r="N79" s="610"/>
      <c r="O79" s="574"/>
      <c r="P79" s="574"/>
      <c r="Q79" s="574"/>
      <c r="R79" s="574"/>
      <c r="S79" s="575"/>
      <c r="T79" s="576">
        <f>I79+SUM(N79,P79,R79)</f>
        <v>5000</v>
      </c>
      <c r="U79" s="577">
        <f>J79+SUM(O79,Q79,S79)</f>
        <v>20000</v>
      </c>
      <c r="V79" s="555"/>
    </row>
    <row r="80" spans="1:29" s="38" customFormat="1" ht="15" customHeight="1" x14ac:dyDescent="0.2">
      <c r="A80" s="1542" t="s">
        <v>1156</v>
      </c>
      <c r="B80" s="1590"/>
      <c r="C80" s="1508" t="s">
        <v>1157</v>
      </c>
      <c r="D80" s="1508"/>
      <c r="E80" s="1582"/>
      <c r="F80" s="1582"/>
      <c r="G80" s="1582"/>
      <c r="H80" s="1590"/>
      <c r="I80" s="965">
        <f>6*12*6.25*3</f>
        <v>1350</v>
      </c>
      <c r="J80" s="969">
        <v>0</v>
      </c>
      <c r="K80" s="1031" t="s">
        <v>864</v>
      </c>
      <c r="L80" s="559">
        <f t="shared" si="15"/>
        <v>1350</v>
      </c>
      <c r="M80" s="560" t="s">
        <v>485</v>
      </c>
      <c r="N80" s="611"/>
      <c r="O80" s="579"/>
      <c r="P80" s="579"/>
      <c r="Q80" s="579"/>
      <c r="R80" s="579"/>
      <c r="S80" s="580"/>
      <c r="T80" s="581">
        <f t="shared" ref="T80:T86" si="16">I80+SUM(N80,P80,R80)</f>
        <v>1350</v>
      </c>
      <c r="U80" s="582">
        <f t="shared" ref="U80:U86" si="17">J80-SUM(O80,Q80,S80)</f>
        <v>0</v>
      </c>
      <c r="V80" s="555"/>
    </row>
    <row r="81" spans="1:29" s="38" customFormat="1" ht="15" customHeight="1" x14ac:dyDescent="0.2">
      <c r="A81" s="1542" t="s">
        <v>551</v>
      </c>
      <c r="B81" s="1590"/>
      <c r="C81" s="1508" t="s">
        <v>553</v>
      </c>
      <c r="D81" s="1508"/>
      <c r="E81" s="1582"/>
      <c r="F81" s="1582"/>
      <c r="G81" s="1582"/>
      <c r="H81" s="1590"/>
      <c r="I81" s="965"/>
      <c r="J81" s="969">
        <v>0</v>
      </c>
      <c r="K81" s="1031" t="s">
        <v>864</v>
      </c>
      <c r="L81" s="559">
        <f t="shared" si="15"/>
        <v>0</v>
      </c>
      <c r="M81" s="560" t="s">
        <v>485</v>
      </c>
      <c r="N81" s="611"/>
      <c r="O81" s="579"/>
      <c r="P81" s="579"/>
      <c r="Q81" s="579"/>
      <c r="R81" s="579"/>
      <c r="S81" s="580"/>
      <c r="T81" s="581">
        <f t="shared" si="16"/>
        <v>0</v>
      </c>
      <c r="U81" s="582">
        <f t="shared" si="17"/>
        <v>0</v>
      </c>
      <c r="V81" s="555"/>
    </row>
    <row r="82" spans="1:29" s="38" customFormat="1" ht="15" customHeight="1" x14ac:dyDescent="0.25">
      <c r="A82" s="1542" t="s">
        <v>551</v>
      </c>
      <c r="B82" s="1590"/>
      <c r="C82" s="1508" t="s">
        <v>553</v>
      </c>
      <c r="D82" s="1508"/>
      <c r="E82" s="1582"/>
      <c r="F82" s="1582"/>
      <c r="G82" s="1582"/>
      <c r="H82" s="1590"/>
      <c r="I82" s="965">
        <v>0</v>
      </c>
      <c r="J82" s="969">
        <v>0</v>
      </c>
      <c r="K82" s="1031" t="s">
        <v>864</v>
      </c>
      <c r="L82" s="559">
        <f t="shared" si="15"/>
        <v>0</v>
      </c>
      <c r="M82" s="560" t="s">
        <v>485</v>
      </c>
      <c r="N82" s="611"/>
      <c r="O82" s="579"/>
      <c r="P82" s="579"/>
      <c r="Q82" s="579"/>
      <c r="R82" s="579"/>
      <c r="S82" s="580"/>
      <c r="T82" s="581">
        <f t="shared" si="16"/>
        <v>0</v>
      </c>
      <c r="U82" s="582">
        <f t="shared" si="17"/>
        <v>0</v>
      </c>
      <c r="V82" s="555"/>
      <c r="W82"/>
      <c r="X82"/>
      <c r="Y82"/>
      <c r="Z82"/>
    </row>
    <row r="83" spans="1:29" s="38" customFormat="1" ht="15" customHeight="1" x14ac:dyDescent="0.25">
      <c r="A83" s="1542" t="s">
        <v>551</v>
      </c>
      <c r="B83" s="1590"/>
      <c r="C83" s="1508" t="s">
        <v>553</v>
      </c>
      <c r="D83" s="1508"/>
      <c r="E83" s="1582"/>
      <c r="F83" s="1582"/>
      <c r="G83" s="1582"/>
      <c r="H83" s="1590"/>
      <c r="I83" s="965">
        <v>0</v>
      </c>
      <c r="J83" s="969">
        <v>0</v>
      </c>
      <c r="K83" s="1031" t="s">
        <v>864</v>
      </c>
      <c r="L83" s="559">
        <f t="shared" si="15"/>
        <v>0</v>
      </c>
      <c r="M83" s="560" t="s">
        <v>485</v>
      </c>
      <c r="N83" s="611"/>
      <c r="O83" s="579"/>
      <c r="P83" s="579"/>
      <c r="Q83" s="579"/>
      <c r="R83" s="579"/>
      <c r="S83" s="580"/>
      <c r="T83" s="581">
        <f t="shared" si="16"/>
        <v>0</v>
      </c>
      <c r="U83" s="582">
        <f t="shared" si="17"/>
        <v>0</v>
      </c>
      <c r="V83" s="555"/>
      <c r="W83"/>
      <c r="X83"/>
      <c r="Y83"/>
      <c r="Z83"/>
    </row>
    <row r="84" spans="1:29" s="38" customFormat="1" ht="15" customHeight="1" x14ac:dyDescent="0.25">
      <c r="A84" s="1542" t="s">
        <v>551</v>
      </c>
      <c r="B84" s="1590"/>
      <c r="C84" s="1508" t="s">
        <v>553</v>
      </c>
      <c r="D84" s="1508"/>
      <c r="E84" s="1582"/>
      <c r="F84" s="1582"/>
      <c r="G84" s="1582"/>
      <c r="H84" s="1590"/>
      <c r="I84" s="965">
        <v>0</v>
      </c>
      <c r="J84" s="969">
        <v>0</v>
      </c>
      <c r="K84" s="1031" t="s">
        <v>864</v>
      </c>
      <c r="L84" s="559">
        <f t="shared" si="15"/>
        <v>0</v>
      </c>
      <c r="M84" s="560" t="s">
        <v>485</v>
      </c>
      <c r="N84" s="611"/>
      <c r="O84" s="579"/>
      <c r="P84" s="579"/>
      <c r="Q84" s="579"/>
      <c r="R84" s="579"/>
      <c r="S84" s="580"/>
      <c r="T84" s="581">
        <f t="shared" si="16"/>
        <v>0</v>
      </c>
      <c r="U84" s="582">
        <f t="shared" si="17"/>
        <v>0</v>
      </c>
      <c r="V84" s="555"/>
      <c r="W84"/>
      <c r="X84"/>
      <c r="Y84"/>
      <c r="Z84"/>
    </row>
    <row r="85" spans="1:29" s="38" customFormat="1" ht="15" customHeight="1" x14ac:dyDescent="0.25">
      <c r="A85" s="1542" t="s">
        <v>551</v>
      </c>
      <c r="B85" s="1590"/>
      <c r="C85" s="1508" t="s">
        <v>553</v>
      </c>
      <c r="D85" s="1508"/>
      <c r="E85" s="1582"/>
      <c r="F85" s="1582"/>
      <c r="G85" s="1582"/>
      <c r="H85" s="1590"/>
      <c r="I85" s="965">
        <v>0</v>
      </c>
      <c r="J85" s="969">
        <v>0</v>
      </c>
      <c r="K85" s="1031" t="s">
        <v>864</v>
      </c>
      <c r="L85" s="559">
        <f t="shared" si="15"/>
        <v>0</v>
      </c>
      <c r="M85" s="560" t="s">
        <v>485</v>
      </c>
      <c r="N85" s="611"/>
      <c r="O85" s="579"/>
      <c r="P85" s="579"/>
      <c r="Q85" s="579"/>
      <c r="R85" s="579"/>
      <c r="S85" s="580"/>
      <c r="T85" s="581">
        <f t="shared" si="16"/>
        <v>0</v>
      </c>
      <c r="U85" s="582">
        <f t="shared" si="17"/>
        <v>0</v>
      </c>
      <c r="V85" s="555"/>
      <c r="W85"/>
      <c r="X85"/>
      <c r="Y85"/>
      <c r="Z85"/>
    </row>
    <row r="86" spans="1:29" s="38" customFormat="1" ht="15.75" customHeight="1" thickBot="1" x14ac:dyDescent="0.3">
      <c r="A86" s="1558" t="s">
        <v>551</v>
      </c>
      <c r="B86" s="1597"/>
      <c r="C86" s="1598" t="s">
        <v>553</v>
      </c>
      <c r="D86" s="1598"/>
      <c r="E86" s="1584"/>
      <c r="F86" s="1584"/>
      <c r="G86" s="1584"/>
      <c r="H86" s="1597"/>
      <c r="I86" s="966">
        <v>0</v>
      </c>
      <c r="J86" s="970">
        <v>0</v>
      </c>
      <c r="K86" s="1031" t="s">
        <v>864</v>
      </c>
      <c r="L86" s="585">
        <f t="shared" si="15"/>
        <v>0</v>
      </c>
      <c r="M86" s="560" t="s">
        <v>485</v>
      </c>
      <c r="N86" s="612"/>
      <c r="O86" s="587"/>
      <c r="P86" s="587"/>
      <c r="Q86" s="587"/>
      <c r="R86" s="587"/>
      <c r="S86" s="588"/>
      <c r="T86" s="581">
        <f t="shared" si="16"/>
        <v>0</v>
      </c>
      <c r="U86" s="582">
        <f t="shared" si="17"/>
        <v>0</v>
      </c>
      <c r="V86" s="555"/>
      <c r="W86"/>
      <c r="X86"/>
      <c r="Y86"/>
      <c r="Z86"/>
    </row>
    <row r="87" spans="1:29" ht="15.75" thickBot="1" x14ac:dyDescent="0.3">
      <c r="A87" s="1536" t="s">
        <v>554</v>
      </c>
      <c r="B87" s="1537"/>
      <c r="C87" s="1537"/>
      <c r="D87" s="1537"/>
      <c r="E87" s="1537"/>
      <c r="F87" s="1537"/>
      <c r="G87" s="1537"/>
      <c r="H87" s="1538"/>
      <c r="I87" s="967">
        <f>SUM(I79:I86)</f>
        <v>6350</v>
      </c>
      <c r="J87" s="449">
        <f t="shared" ref="J87:L87" si="18">SUM(J79:J86)</f>
        <v>20000</v>
      </c>
      <c r="K87" s="449"/>
      <c r="L87" s="449">
        <f t="shared" si="18"/>
        <v>26350</v>
      </c>
      <c r="M87" s="567" t="s">
        <v>485</v>
      </c>
      <c r="T87" s="449">
        <f>SUM(T79:T86)</f>
        <v>6350</v>
      </c>
      <c r="U87" s="449">
        <f>SUM(U79:U86)</f>
        <v>20000</v>
      </c>
    </row>
    <row r="88" spans="1:29" x14ac:dyDescent="0.25">
      <c r="A88" s="1539" t="s">
        <v>555</v>
      </c>
      <c r="B88" s="1540"/>
      <c r="C88" s="1540"/>
      <c r="D88" s="1540"/>
      <c r="E88" s="1540"/>
      <c r="F88" s="1540"/>
      <c r="G88" s="1540"/>
      <c r="H88" s="1540"/>
      <c r="I88" s="1540"/>
      <c r="J88" s="1541"/>
      <c r="K88" s="1036"/>
      <c r="L88" s="1401"/>
      <c r="W88" s="97"/>
      <c r="X88" s="97"/>
      <c r="Z88" s="390"/>
      <c r="AA88" s="390"/>
      <c r="AB88" s="390"/>
      <c r="AC88" s="390"/>
    </row>
    <row r="89" spans="1:29" ht="16.5" customHeight="1" thickBot="1" x14ac:dyDescent="0.3">
      <c r="A89" s="1527" t="s">
        <v>503</v>
      </c>
      <c r="B89" s="1528"/>
      <c r="C89" s="1528"/>
      <c r="D89" s="1528"/>
      <c r="E89" s="1528"/>
      <c r="F89" s="1528"/>
      <c r="G89" s="1528"/>
      <c r="H89" s="1528"/>
      <c r="I89" s="1528"/>
      <c r="J89" s="1529"/>
      <c r="K89" s="1037"/>
      <c r="L89" s="452"/>
      <c r="W89" s="97"/>
      <c r="X89" s="97"/>
      <c r="Z89" s="390"/>
      <c r="AA89" s="390"/>
      <c r="AB89" s="390"/>
      <c r="AC89" s="390"/>
    </row>
    <row r="90" spans="1:29" ht="15.75" thickBot="1" x14ac:dyDescent="0.3">
      <c r="A90" s="1375"/>
      <c r="B90" s="1376"/>
      <c r="C90" s="1376"/>
      <c r="D90" s="1376"/>
      <c r="E90" s="1376"/>
      <c r="F90" s="1376"/>
      <c r="G90" s="1376"/>
      <c r="H90" s="1376"/>
      <c r="I90" s="476"/>
      <c r="J90" s="476"/>
      <c r="K90" s="1040"/>
      <c r="L90" s="478"/>
      <c r="W90" s="97"/>
      <c r="X90" s="97"/>
      <c r="Z90" s="390"/>
      <c r="AA90" s="390"/>
      <c r="AB90" s="390"/>
      <c r="AC90" s="390"/>
    </row>
    <row r="91" spans="1:29" ht="36.75" customHeight="1" thickBot="1" x14ac:dyDescent="0.3">
      <c r="A91" s="1585" t="s">
        <v>876</v>
      </c>
      <c r="B91" s="1586"/>
      <c r="C91" s="1586"/>
      <c r="D91" s="1586"/>
      <c r="E91" s="1586"/>
      <c r="F91" s="1586"/>
      <c r="G91" s="1586"/>
      <c r="H91" s="1586"/>
      <c r="I91" s="1586"/>
      <c r="J91" s="1586"/>
      <c r="K91" s="1035"/>
      <c r="L91" s="947"/>
      <c r="M91" s="948"/>
      <c r="W91" s="97"/>
      <c r="X91" s="97"/>
      <c r="Z91" s="390"/>
      <c r="AA91" s="390"/>
      <c r="AB91" s="390"/>
      <c r="AC91" s="390"/>
    </row>
    <row r="92" spans="1:29" ht="60.75" thickBot="1" x14ac:dyDescent="0.3">
      <c r="A92" s="1015" t="s">
        <v>557</v>
      </c>
      <c r="B92" s="1949" t="s">
        <v>558</v>
      </c>
      <c r="C92" s="1950"/>
      <c r="D92" s="1015" t="s">
        <v>559</v>
      </c>
      <c r="E92" s="1605" t="s">
        <v>560</v>
      </c>
      <c r="F92" s="1606"/>
      <c r="G92" s="545" t="str">
        <f>'Tab 3-Schedule-Outcomes'!K32</f>
        <v>Other Funding Provided for Activity - Source
(If Applicable)</v>
      </c>
      <c r="H92" s="483" t="s">
        <v>561</v>
      </c>
      <c r="I92" s="464" t="s">
        <v>468</v>
      </c>
      <c r="J92" s="442" t="s">
        <v>853</v>
      </c>
      <c r="K92" s="464" t="s">
        <v>877</v>
      </c>
      <c r="L92" s="441" t="s">
        <v>469</v>
      </c>
      <c r="M92" s="464" t="s">
        <v>470</v>
      </c>
      <c r="N92" s="1519" t="s">
        <v>461</v>
      </c>
      <c r="O92" s="1520"/>
      <c r="P92" s="1520"/>
      <c r="Q92" s="1520"/>
      <c r="R92" s="1521"/>
      <c r="S92" s="1521"/>
      <c r="T92" s="1521"/>
      <c r="U92" s="1522"/>
      <c r="V92" s="465"/>
      <c r="W92" s="390"/>
      <c r="X92" s="390"/>
      <c r="Y92" s="390"/>
      <c r="Z92" s="390"/>
    </row>
    <row r="93" spans="1:29" s="390" customFormat="1" ht="24.95" customHeight="1" x14ac:dyDescent="0.2">
      <c r="A93" s="1016" t="str">
        <f>'Tab 3-Outputs EXAMPLE'!A25</f>
        <v>Septic</v>
      </c>
      <c r="B93" s="1953" t="str">
        <f>'Tab 3-Outputs EXAMPLE'!B25</f>
        <v>RB-1: Septic Tank Pumpout</v>
      </c>
      <c r="C93" s="1954"/>
      <c r="D93" s="961" t="str">
        <f>'Tab 3-Outputs EXAMPLE'!C25</f>
        <v>Alliance for the Chesapeake Bay</v>
      </c>
      <c r="E93" s="1955" t="str">
        <f>'Tab 3-Outputs EXAMPLE'!D25</f>
        <v>Multiple</v>
      </c>
      <c r="F93" s="1956"/>
      <c r="G93" s="961">
        <f>'Tab 3-Outputs EXAMPLE'!G25</f>
        <v>5</v>
      </c>
      <c r="H93" s="1021">
        <v>400</v>
      </c>
      <c r="I93" s="953">
        <f>G93*H93*0.7</f>
        <v>1400</v>
      </c>
      <c r="J93" s="1024">
        <f>G93*H93*0.3</f>
        <v>600</v>
      </c>
      <c r="K93" s="1031" t="s">
        <v>1090</v>
      </c>
      <c r="L93" s="548">
        <f t="shared" ref="L93:L110" si="19">J93+I93</f>
        <v>2000</v>
      </c>
      <c r="M93" s="549" t="s">
        <v>485</v>
      </c>
      <c r="N93" s="615"/>
      <c r="O93" s="551"/>
      <c r="P93" s="551"/>
      <c r="Q93" s="551"/>
      <c r="R93" s="551"/>
      <c r="S93" s="552"/>
      <c r="T93" s="553">
        <f>I93+SUM(N93,P93,R93)</f>
        <v>1400</v>
      </c>
      <c r="U93" s="554">
        <f t="shared" ref="U93:U110" si="20">J93+SUM(O93,Q93,S93)</f>
        <v>600</v>
      </c>
      <c r="V93" s="555"/>
    </row>
    <row r="94" spans="1:29" s="390" customFormat="1" ht="24.95" customHeight="1" x14ac:dyDescent="0.2">
      <c r="A94" s="1017" t="str">
        <f>'Tab 3-Outputs EXAMPLE'!A26</f>
        <v>Septic</v>
      </c>
      <c r="B94" s="1951" t="str">
        <f>'Tab 3-Outputs EXAMPLE'!B26</f>
        <v>RB-2: Connection to Public Sewer System</v>
      </c>
      <c r="C94" s="1952"/>
      <c r="D94" s="959" t="str">
        <f>'Tab 3-Outputs EXAMPLE'!C26</f>
        <v>Alliance for the Chesapeake Bay</v>
      </c>
      <c r="E94" s="1719" t="str">
        <f>'Tab 3-Outputs EXAMPLE'!D26</f>
        <v>Multiple</v>
      </c>
      <c r="F94" s="1720"/>
      <c r="G94" s="958">
        <f>'Tab 3-Outputs EXAMPLE'!G26</f>
        <v>2</v>
      </c>
      <c r="H94" s="1022">
        <v>11000</v>
      </c>
      <c r="I94" s="954">
        <f t="shared" ref="I94:I97" si="21">G94*H94*0.7</f>
        <v>15399.999999999998</v>
      </c>
      <c r="J94" s="1019">
        <f t="shared" ref="J94:J97" si="22">G94*H94*0.3</f>
        <v>6600</v>
      </c>
      <c r="K94" s="1031" t="s">
        <v>1090</v>
      </c>
      <c r="L94" s="559">
        <f t="shared" si="19"/>
        <v>22000</v>
      </c>
      <c r="M94" s="560" t="s">
        <v>485</v>
      </c>
      <c r="N94" s="619"/>
      <c r="O94" s="562"/>
      <c r="P94" s="562"/>
      <c r="Q94" s="562"/>
      <c r="R94" s="562"/>
      <c r="S94" s="563"/>
      <c r="T94" s="564">
        <f t="shared" ref="T94:T110" si="23">I94+SUM(N94,P94,R94)</f>
        <v>15399.999999999998</v>
      </c>
      <c r="U94" s="565">
        <f t="shared" si="20"/>
        <v>6600</v>
      </c>
      <c r="V94" s="555"/>
    </row>
    <row r="95" spans="1:29" s="390" customFormat="1" ht="24.95" customHeight="1" x14ac:dyDescent="0.2">
      <c r="A95" s="1017" t="str">
        <f>'Tab 3-Outputs EXAMPLE'!A27</f>
        <v>Septic</v>
      </c>
      <c r="B95" s="1951" t="str">
        <f>'Tab 3-Outputs EXAMPLE'!B27</f>
        <v>RB-3: Onsite Sewage System Repair</v>
      </c>
      <c r="C95" s="1952"/>
      <c r="D95" s="959" t="str">
        <f>'Tab 3-Outputs EXAMPLE'!C27</f>
        <v>Alliance for the Chesapeake Bay</v>
      </c>
      <c r="E95" s="1719" t="str">
        <f>'Tab 3-Outputs EXAMPLE'!D27</f>
        <v>Multiple</v>
      </c>
      <c r="F95" s="1720"/>
      <c r="G95" s="958">
        <f>'Tab 3-Outputs EXAMPLE'!G27</f>
        <v>2</v>
      </c>
      <c r="H95" s="1022">
        <v>5000</v>
      </c>
      <c r="I95" s="954">
        <f t="shared" si="21"/>
        <v>7000</v>
      </c>
      <c r="J95" s="1019">
        <f t="shared" si="22"/>
        <v>3000</v>
      </c>
      <c r="K95" s="1031" t="s">
        <v>1090</v>
      </c>
      <c r="L95" s="559">
        <f t="shared" si="19"/>
        <v>10000</v>
      </c>
      <c r="M95" s="560" t="s">
        <v>485</v>
      </c>
      <c r="N95" s="619"/>
      <c r="O95" s="562"/>
      <c r="P95" s="562"/>
      <c r="Q95" s="562"/>
      <c r="R95" s="562"/>
      <c r="S95" s="563"/>
      <c r="T95" s="564">
        <f t="shared" si="23"/>
        <v>7000</v>
      </c>
      <c r="U95" s="565">
        <f t="shared" si="20"/>
        <v>3000</v>
      </c>
      <c r="V95" s="555"/>
    </row>
    <row r="96" spans="1:29" s="390" customFormat="1" ht="24.95" customHeight="1" x14ac:dyDescent="0.2">
      <c r="A96" s="1017" t="str">
        <f>'Tab 3-Outputs EXAMPLE'!A28</f>
        <v>Septic</v>
      </c>
      <c r="B96" s="1951" t="str">
        <f>'Tab 3-Outputs EXAMPLE'!B28</f>
        <v>RB-3M: Conventional Onsite Sewage System Full Inspection and Maintenance</v>
      </c>
      <c r="C96" s="1952"/>
      <c r="D96" s="959" t="str">
        <f>'Tab 3-Outputs EXAMPLE'!C28</f>
        <v>Alliance for the Chesapeake Bay</v>
      </c>
      <c r="E96" s="1719" t="str">
        <f>'Tab 3-Outputs EXAMPLE'!D28</f>
        <v>Multiple</v>
      </c>
      <c r="F96" s="1720"/>
      <c r="G96" s="958">
        <f>'Tab 3-Outputs EXAMPLE'!G28</f>
        <v>2</v>
      </c>
      <c r="H96" s="1022">
        <v>3000</v>
      </c>
      <c r="I96" s="954">
        <f t="shared" si="21"/>
        <v>4200</v>
      </c>
      <c r="J96" s="1019">
        <f t="shared" si="22"/>
        <v>1800</v>
      </c>
      <c r="K96" s="1031" t="s">
        <v>1090</v>
      </c>
      <c r="L96" s="559">
        <f t="shared" si="19"/>
        <v>6000</v>
      </c>
      <c r="M96" s="560" t="s">
        <v>485</v>
      </c>
      <c r="N96" s="619"/>
      <c r="O96" s="562"/>
      <c r="P96" s="562"/>
      <c r="Q96" s="562"/>
      <c r="R96" s="562"/>
      <c r="S96" s="563"/>
      <c r="T96" s="564">
        <f t="shared" si="23"/>
        <v>4200</v>
      </c>
      <c r="U96" s="565">
        <f t="shared" si="20"/>
        <v>1800</v>
      </c>
      <c r="V96" s="555"/>
    </row>
    <row r="97" spans="1:29" s="390" customFormat="1" ht="24.95" customHeight="1" x14ac:dyDescent="0.2">
      <c r="A97" s="1017" t="str">
        <f>'Tab 3-Outputs EXAMPLE'!A29</f>
        <v>Septic</v>
      </c>
      <c r="B97" s="1951" t="str">
        <f>'Tab 3-Outputs EXAMPLE'!B29</f>
        <v>RB-4: Onsite System Installation/Replacement</v>
      </c>
      <c r="C97" s="1952"/>
      <c r="D97" s="959" t="str">
        <f>'Tab 3-Outputs EXAMPLE'!C29</f>
        <v>Alliance for the Chesapeake Bay</v>
      </c>
      <c r="E97" s="1719" t="str">
        <f>'Tab 3-Outputs EXAMPLE'!D29</f>
        <v>Multiple</v>
      </c>
      <c r="F97" s="1720"/>
      <c r="G97" s="958">
        <f>'Tab 3-Outputs EXAMPLE'!G29</f>
        <v>1</v>
      </c>
      <c r="H97" s="1022">
        <v>8000</v>
      </c>
      <c r="I97" s="954">
        <f t="shared" si="21"/>
        <v>5600</v>
      </c>
      <c r="J97" s="1019">
        <f t="shared" si="22"/>
        <v>2400</v>
      </c>
      <c r="K97" s="1031" t="s">
        <v>1090</v>
      </c>
      <c r="L97" s="559">
        <f t="shared" si="19"/>
        <v>8000</v>
      </c>
      <c r="M97" s="560" t="s">
        <v>485</v>
      </c>
      <c r="N97" s="619"/>
      <c r="O97" s="562"/>
      <c r="P97" s="562"/>
      <c r="Q97" s="562"/>
      <c r="R97" s="562"/>
      <c r="S97" s="563"/>
      <c r="T97" s="564">
        <f t="shared" si="23"/>
        <v>5600</v>
      </c>
      <c r="U97" s="565">
        <f t="shared" si="20"/>
        <v>2400</v>
      </c>
      <c r="V97" s="555"/>
    </row>
    <row r="98" spans="1:29" s="390" customFormat="1" ht="24.95" customHeight="1" x14ac:dyDescent="0.2">
      <c r="A98" s="1017" t="str">
        <f>'Tab 3-Outputs EXAMPLE'!A30</f>
        <v>Septic</v>
      </c>
      <c r="B98" s="1951" t="str">
        <f>'Tab 3-Outputs EXAMPLE'!B30</f>
        <v>RB-5: Alternative Sewage System</v>
      </c>
      <c r="C98" s="1952"/>
      <c r="D98" s="959" t="str">
        <f>'Tab 3-Outputs EXAMPLE'!C30</f>
        <v>Alliance for the Chesapeake Bay</v>
      </c>
      <c r="E98" s="1719" t="str">
        <f>'Tab 3-Outputs EXAMPLE'!D30</f>
        <v>Multiple</v>
      </c>
      <c r="F98" s="1720"/>
      <c r="G98" s="958">
        <f>'Tab 3-Outputs EXAMPLE'!G30</f>
        <v>1</v>
      </c>
      <c r="H98" s="1022">
        <v>24000</v>
      </c>
      <c r="I98" s="954">
        <f>G98*H98*0.75</f>
        <v>18000</v>
      </c>
      <c r="J98" s="1019">
        <f>G98*H98*0.25</f>
        <v>6000</v>
      </c>
      <c r="K98" s="1031" t="s">
        <v>1090</v>
      </c>
      <c r="L98" s="559">
        <f t="shared" si="19"/>
        <v>24000</v>
      </c>
      <c r="M98" s="560" t="s">
        <v>485</v>
      </c>
      <c r="N98" s="619"/>
      <c r="O98" s="562"/>
      <c r="P98" s="562"/>
      <c r="Q98" s="562"/>
      <c r="R98" s="562"/>
      <c r="S98" s="563"/>
      <c r="T98" s="564">
        <f t="shared" si="23"/>
        <v>18000</v>
      </c>
      <c r="U98" s="565">
        <f t="shared" si="20"/>
        <v>6000</v>
      </c>
      <c r="V98" s="555"/>
    </row>
    <row r="99" spans="1:29" s="390" customFormat="1" ht="13.9" customHeight="1" x14ac:dyDescent="0.2">
      <c r="A99" s="1017" t="str">
        <f>'Tab 3-Outputs EXAMPLE'!A31</f>
        <v>Urban</v>
      </c>
      <c r="B99" s="1951" t="str">
        <f>'Tab 3-Outputs EXAMPLE'!B31</f>
        <v>BR-1: Bioretention</v>
      </c>
      <c r="C99" s="1952"/>
      <c r="D99" s="959" t="str">
        <f>'Tab 3-Outputs EXAMPLE'!C31</f>
        <v>James River Association</v>
      </c>
      <c r="E99" s="1719" t="str">
        <f>'Tab 3-Outputs EXAMPLE'!D31</f>
        <v>James River Riverine</v>
      </c>
      <c r="F99" s="1720"/>
      <c r="G99" s="958">
        <f>'Tab 3-Outputs EXAMPLE'!G31</f>
        <v>1</v>
      </c>
      <c r="H99" s="1022">
        <v>35000</v>
      </c>
      <c r="I99" s="954">
        <f>G99*H99*0.7</f>
        <v>24500</v>
      </c>
      <c r="J99" s="1019">
        <f>G99*H99*0.3</f>
        <v>10500</v>
      </c>
      <c r="K99" s="1031" t="s">
        <v>1093</v>
      </c>
      <c r="L99" s="559">
        <f t="shared" si="19"/>
        <v>35000</v>
      </c>
      <c r="M99" s="560" t="s">
        <v>485</v>
      </c>
      <c r="N99" s="619"/>
      <c r="O99" s="562"/>
      <c r="P99" s="562"/>
      <c r="Q99" s="562"/>
      <c r="R99" s="562"/>
      <c r="S99" s="563"/>
      <c r="T99" s="564">
        <f t="shared" si="23"/>
        <v>24500</v>
      </c>
      <c r="U99" s="565">
        <f t="shared" si="20"/>
        <v>10500</v>
      </c>
      <c r="V99" s="555"/>
    </row>
    <row r="100" spans="1:29" s="390" customFormat="1" ht="13.9" customHeight="1" x14ac:dyDescent="0.2">
      <c r="A100" s="1017" t="str">
        <f>'Tab 3-Outputs EXAMPLE'!A32</f>
        <v>Urban</v>
      </c>
      <c r="B100" s="1951" t="str">
        <f>'Tab 3-Outputs EXAMPLE'!B32</f>
        <v>BR-10: Rain Gardens</v>
      </c>
      <c r="C100" s="1952"/>
      <c r="D100" s="959" t="str">
        <f>'Tab 3-Outputs EXAMPLE'!C32</f>
        <v>James River Association</v>
      </c>
      <c r="E100" s="1719" t="str">
        <f>'Tab 3-Outputs EXAMPLE'!D32</f>
        <v>James River Riverine</v>
      </c>
      <c r="F100" s="1720"/>
      <c r="G100" s="958">
        <f>'Tab 3-Outputs EXAMPLE'!G32</f>
        <v>2</v>
      </c>
      <c r="H100" s="1022">
        <v>5000</v>
      </c>
      <c r="I100" s="954">
        <f>G100*H100*0.9</f>
        <v>9000</v>
      </c>
      <c r="J100" s="1019">
        <f>G100*H100*0.1</f>
        <v>1000</v>
      </c>
      <c r="K100" s="1031" t="s">
        <v>1093</v>
      </c>
      <c r="L100" s="559">
        <f t="shared" si="19"/>
        <v>10000</v>
      </c>
      <c r="M100" s="560" t="s">
        <v>485</v>
      </c>
      <c r="N100" s="619"/>
      <c r="O100" s="562"/>
      <c r="P100" s="562"/>
      <c r="Q100" s="562"/>
      <c r="R100" s="562"/>
      <c r="S100" s="563"/>
      <c r="T100" s="564">
        <f t="shared" si="23"/>
        <v>9000</v>
      </c>
      <c r="U100" s="565">
        <f t="shared" si="20"/>
        <v>1000</v>
      </c>
      <c r="V100" s="555"/>
    </row>
    <row r="101" spans="1:29" s="390" customFormat="1" ht="13.9" customHeight="1" x14ac:dyDescent="0.2">
      <c r="A101" s="1017" t="str">
        <f>'Tab 3-Outputs EXAMPLE'!A33</f>
        <v>Pet_Waste</v>
      </c>
      <c r="B101" s="1951" t="str">
        <f>'Tab 3-Outputs EXAMPLE'!B33</f>
        <v>PW-1: Pet Waste Disposal Station</v>
      </c>
      <c r="C101" s="1952"/>
      <c r="D101" s="959" t="str">
        <f>'Tab 3-Outputs EXAMPLE'!C33</f>
        <v>Friends of Powhite Park</v>
      </c>
      <c r="E101" s="1719" t="str">
        <f>'Tab 3-Outputs EXAMPLE'!D33</f>
        <v>Multiple</v>
      </c>
      <c r="F101" s="1720"/>
      <c r="G101" s="958">
        <f>'Tab 3-Outputs EXAMPLE'!G33</f>
        <v>4</v>
      </c>
      <c r="H101" s="1022">
        <v>450</v>
      </c>
      <c r="I101" s="954">
        <f>G101*H101</f>
        <v>1800</v>
      </c>
      <c r="J101" s="1019"/>
      <c r="K101" s="1031" t="s">
        <v>864</v>
      </c>
      <c r="L101" s="559">
        <f t="shared" si="19"/>
        <v>1800</v>
      </c>
      <c r="M101" s="560" t="s">
        <v>485</v>
      </c>
      <c r="N101" s="619"/>
      <c r="O101" s="562"/>
      <c r="P101" s="562"/>
      <c r="Q101" s="562"/>
      <c r="R101" s="562"/>
      <c r="S101" s="563"/>
      <c r="T101" s="564">
        <f t="shared" si="23"/>
        <v>1800</v>
      </c>
      <c r="U101" s="565">
        <f t="shared" si="20"/>
        <v>0</v>
      </c>
      <c r="V101" s="555"/>
    </row>
    <row r="102" spans="1:29" s="390" customFormat="1" ht="13.9" customHeight="1" x14ac:dyDescent="0.2">
      <c r="A102" s="1017" t="str">
        <f>'Tab 3-Outputs EXAMPLE'!A34</f>
        <v>Pet_Waste</v>
      </c>
      <c r="B102" s="1951" t="str">
        <f>'Tab 3-Outputs EXAMPLE'!B34</f>
        <v>PW-2: Pet Waste Digesters, Composters, and Fermentation</v>
      </c>
      <c r="C102" s="1952"/>
      <c r="D102" s="959" t="str">
        <f>'Tab 3-Outputs EXAMPLE'!C34</f>
        <v>Friends of Powhite Park</v>
      </c>
      <c r="E102" s="1719" t="str">
        <f>'Tab 3-Outputs EXAMPLE'!D34</f>
        <v>Multiple</v>
      </c>
      <c r="F102" s="1720"/>
      <c r="G102" s="958">
        <f>'Tab 3-Outputs EXAMPLE'!G34</f>
        <v>4</v>
      </c>
      <c r="H102" s="1022">
        <v>100</v>
      </c>
      <c r="I102" s="954">
        <f>G102*H102</f>
        <v>400</v>
      </c>
      <c r="J102" s="1019"/>
      <c r="K102" s="1031" t="s">
        <v>864</v>
      </c>
      <c r="L102" s="559">
        <f t="shared" si="19"/>
        <v>400</v>
      </c>
      <c r="M102" s="560" t="s">
        <v>485</v>
      </c>
      <c r="N102" s="619"/>
      <c r="O102" s="562"/>
      <c r="P102" s="562"/>
      <c r="Q102" s="562"/>
      <c r="R102" s="562"/>
      <c r="S102" s="563"/>
      <c r="T102" s="564">
        <f t="shared" si="23"/>
        <v>400</v>
      </c>
      <c r="U102" s="565">
        <f t="shared" si="20"/>
        <v>0</v>
      </c>
      <c r="V102" s="555"/>
    </row>
    <row r="103" spans="1:29" s="390" customFormat="1" ht="35.1" customHeight="1" x14ac:dyDescent="0.2">
      <c r="A103" s="1017" t="str">
        <f>'Tab 3-Outputs EXAMPLE'!A35</f>
        <v>Agricultural</v>
      </c>
      <c r="B103" s="1951" t="str">
        <f>'Tab 3-Outputs EXAMPLE'!B35</f>
        <v>SL-6W: Stream Exclusion with Wide Width Buffer and Grazing Land Management</v>
      </c>
      <c r="C103" s="1952"/>
      <c r="D103" s="959" t="str">
        <f>'Tab 3-Outputs EXAMPLE'!C35</f>
        <v>Fish Soil and Water Conservation District</v>
      </c>
      <c r="E103" s="1719" t="str">
        <f>'Tab 3-Outputs EXAMPLE'!D35</f>
        <v>Multiple</v>
      </c>
      <c r="F103" s="1720"/>
      <c r="G103" s="958">
        <f>'Tab 3-Outputs EXAMPLE'!G35</f>
        <v>1</v>
      </c>
      <c r="H103" s="1022">
        <v>90000</v>
      </c>
      <c r="I103" s="954">
        <f>G103*H103*0.9</f>
        <v>81000</v>
      </c>
      <c r="J103" s="1019">
        <f>G103*H103*0.1</f>
        <v>9000</v>
      </c>
      <c r="K103" s="1031" t="s">
        <v>1158</v>
      </c>
      <c r="L103" s="559">
        <f t="shared" si="19"/>
        <v>90000</v>
      </c>
      <c r="M103" s="560" t="s">
        <v>485</v>
      </c>
      <c r="N103" s="619"/>
      <c r="O103" s="562"/>
      <c r="P103" s="562"/>
      <c r="Q103" s="562"/>
      <c r="R103" s="562"/>
      <c r="S103" s="563"/>
      <c r="T103" s="564">
        <f t="shared" si="23"/>
        <v>81000</v>
      </c>
      <c r="U103" s="565">
        <f t="shared" si="20"/>
        <v>9000</v>
      </c>
      <c r="V103" s="555"/>
    </row>
    <row r="104" spans="1:29" s="390" customFormat="1" ht="56.45" customHeight="1" x14ac:dyDescent="0.2">
      <c r="A104" s="1017" t="str">
        <f>'Tab 3-Outputs EXAMPLE'!A36</f>
        <v>Agricultural</v>
      </c>
      <c r="B104" s="1951" t="str">
        <f>'Tab 3-Outputs EXAMPLE'!B36</f>
        <v>EM-1AT: Small Scale Manure Composting for Equine Operations - Aerated Systems</v>
      </c>
      <c r="C104" s="1952"/>
      <c r="D104" s="959" t="str">
        <f>'Tab 3-Outputs EXAMPLE'!C36</f>
        <v>Fish Soil and Water Conservation District</v>
      </c>
      <c r="E104" s="1719" t="str">
        <f>'Tab 3-Outputs EXAMPLE'!D36</f>
        <v>Multiple</v>
      </c>
      <c r="F104" s="1720"/>
      <c r="G104" s="958">
        <f>'Tab 3-Outputs EXAMPLE'!G36</f>
        <v>1</v>
      </c>
      <c r="H104" s="1022">
        <v>50000</v>
      </c>
      <c r="I104" s="954">
        <f>G104*H104*0.9</f>
        <v>45000</v>
      </c>
      <c r="J104" s="1019">
        <f>G104*H104*0.1</f>
        <v>5000</v>
      </c>
      <c r="K104" s="1031" t="s">
        <v>1158</v>
      </c>
      <c r="L104" s="559">
        <f t="shared" si="19"/>
        <v>50000</v>
      </c>
      <c r="M104" s="560" t="s">
        <v>485</v>
      </c>
      <c r="N104" s="619"/>
      <c r="O104" s="562"/>
      <c r="P104" s="562"/>
      <c r="Q104" s="562"/>
      <c r="R104" s="562"/>
      <c r="S104" s="563"/>
      <c r="T104" s="564">
        <f t="shared" si="23"/>
        <v>45000</v>
      </c>
      <c r="U104" s="565">
        <f t="shared" si="20"/>
        <v>5000</v>
      </c>
      <c r="V104" s="555"/>
    </row>
    <row r="105" spans="1:29" s="390" customFormat="1" ht="25.5" x14ac:dyDescent="0.2">
      <c r="A105" s="1017" t="str">
        <f>'Tab 3-Outputs EXAMPLE'!A37</f>
        <v>[Source Sector/Activity]</v>
      </c>
      <c r="B105" s="1951" t="str">
        <f>'Tab 3-Outputs EXAMPLE'!B37</f>
        <v>BMP Name and Code</v>
      </c>
      <c r="C105" s="1952"/>
      <c r="D105" s="959" t="str">
        <f>'Tab 3-Outputs EXAMPLE'!C37</f>
        <v>[Name of Applicant Organization]</v>
      </c>
      <c r="E105" s="1719" t="str">
        <f>'Tab 3-Outputs EXAMPLE'!D37</f>
        <v>[Project Watershed(s)]</v>
      </c>
      <c r="F105" s="1720"/>
      <c r="G105" s="958" t="str">
        <f>'Tab 3-Outputs EXAMPLE'!G37</f>
        <v>[Enter Quantity]</v>
      </c>
      <c r="H105" s="1022">
        <v>0</v>
      </c>
      <c r="I105" s="954">
        <v>0</v>
      </c>
      <c r="J105" s="1019">
        <v>0</v>
      </c>
      <c r="K105" s="1031" t="s">
        <v>864</v>
      </c>
      <c r="L105" s="559">
        <f t="shared" si="19"/>
        <v>0</v>
      </c>
      <c r="M105" s="560" t="s">
        <v>485</v>
      </c>
      <c r="N105" s="619"/>
      <c r="O105" s="562"/>
      <c r="P105" s="562"/>
      <c r="Q105" s="562"/>
      <c r="R105" s="562"/>
      <c r="S105" s="563"/>
      <c r="T105" s="564">
        <f t="shared" si="23"/>
        <v>0</v>
      </c>
      <c r="U105" s="565">
        <f t="shared" si="20"/>
        <v>0</v>
      </c>
      <c r="V105" s="555"/>
    </row>
    <row r="106" spans="1:29" s="390" customFormat="1" ht="25.5" x14ac:dyDescent="0.25">
      <c r="A106" s="1017" t="str">
        <f>'Tab 3-Outputs EXAMPLE'!A38</f>
        <v>[Source Sector/Activity]</v>
      </c>
      <c r="B106" s="1951" t="str">
        <f>'Tab 3-Outputs EXAMPLE'!B38</f>
        <v>BMP Name and Code</v>
      </c>
      <c r="C106" s="1952"/>
      <c r="D106" s="959" t="str">
        <f>'Tab 3-Outputs EXAMPLE'!C38</f>
        <v>[Name of Applicant Organization]</v>
      </c>
      <c r="E106" s="1719" t="str">
        <f>'Tab 3-Outputs EXAMPLE'!D38</f>
        <v>[Project Watershed(s)]</v>
      </c>
      <c r="F106" s="1720"/>
      <c r="G106" s="958" t="str">
        <f>'Tab 3-Outputs EXAMPLE'!G38</f>
        <v>[Enter Quantity]</v>
      </c>
      <c r="H106" s="1022">
        <v>0</v>
      </c>
      <c r="I106" s="954">
        <v>0</v>
      </c>
      <c r="J106" s="1019">
        <v>0</v>
      </c>
      <c r="K106" s="1031" t="s">
        <v>864</v>
      </c>
      <c r="L106" s="559">
        <f t="shared" si="19"/>
        <v>0</v>
      </c>
      <c r="M106" s="560" t="s">
        <v>485</v>
      </c>
      <c r="N106" s="619"/>
      <c r="O106" s="562"/>
      <c r="P106" s="562"/>
      <c r="Q106" s="562"/>
      <c r="R106" s="562"/>
      <c r="S106" s="563"/>
      <c r="T106" s="564">
        <f t="shared" si="23"/>
        <v>0</v>
      </c>
      <c r="U106" s="565">
        <f t="shared" si="20"/>
        <v>0</v>
      </c>
      <c r="V106" s="555"/>
      <c r="W106"/>
      <c r="X106"/>
      <c r="Y106"/>
      <c r="Z106"/>
    </row>
    <row r="107" spans="1:29" s="390" customFormat="1" ht="25.5" x14ac:dyDescent="0.25">
      <c r="A107" s="1017" t="str">
        <f>'Tab 3-Outputs EXAMPLE'!A39</f>
        <v>[Source Sector/Activity]</v>
      </c>
      <c r="B107" s="1951" t="str">
        <f>'Tab 3-Outputs EXAMPLE'!B39</f>
        <v>BMP Name and Code</v>
      </c>
      <c r="C107" s="1952"/>
      <c r="D107" s="959" t="str">
        <f>'Tab 3-Outputs EXAMPLE'!C39</f>
        <v>[Name of Applicant Organization]</v>
      </c>
      <c r="E107" s="1719" t="str">
        <f>'Tab 3-Outputs EXAMPLE'!D39</f>
        <v>[Project Watershed(s)]</v>
      </c>
      <c r="F107" s="1720"/>
      <c r="G107" s="958" t="str">
        <f>'Tab 3-Outputs EXAMPLE'!G39</f>
        <v>[Enter Quantity]</v>
      </c>
      <c r="H107" s="1022">
        <v>0</v>
      </c>
      <c r="I107" s="954">
        <v>0</v>
      </c>
      <c r="J107" s="1019">
        <v>0</v>
      </c>
      <c r="K107" s="1031" t="s">
        <v>864</v>
      </c>
      <c r="L107" s="559">
        <f t="shared" si="19"/>
        <v>0</v>
      </c>
      <c r="M107" s="560" t="s">
        <v>485</v>
      </c>
      <c r="N107" s="619"/>
      <c r="O107" s="562"/>
      <c r="P107" s="562"/>
      <c r="Q107" s="562"/>
      <c r="R107" s="562"/>
      <c r="S107" s="563"/>
      <c r="T107" s="564">
        <f>I107+SUM(N107,P107,R107)</f>
        <v>0</v>
      </c>
      <c r="U107" s="565">
        <f t="shared" si="20"/>
        <v>0</v>
      </c>
      <c r="V107" s="555"/>
      <c r="W107"/>
      <c r="X107"/>
      <c r="Y107"/>
      <c r="Z107"/>
    </row>
    <row r="108" spans="1:29" s="390" customFormat="1" ht="25.5" x14ac:dyDescent="0.25">
      <c r="A108" s="1017" t="str">
        <f>'Tab 3-Outputs EXAMPLE'!A40</f>
        <v>[Source Sector/Activity]</v>
      </c>
      <c r="B108" s="1951" t="str">
        <f>'Tab 3-Outputs EXAMPLE'!B40</f>
        <v>BMP Name and Code</v>
      </c>
      <c r="C108" s="1952"/>
      <c r="D108" s="959" t="str">
        <f>'Tab 3-Outputs EXAMPLE'!C40</f>
        <v>[Name of Applicant Organization]</v>
      </c>
      <c r="E108" s="1719" t="str">
        <f>'Tab 3-Outputs EXAMPLE'!D40</f>
        <v>[Project Watershed(s)]</v>
      </c>
      <c r="F108" s="1720"/>
      <c r="G108" s="958" t="str">
        <f>'Tab 3-Outputs EXAMPLE'!G40</f>
        <v>[Enter Quantity]</v>
      </c>
      <c r="H108" s="1022">
        <v>0</v>
      </c>
      <c r="I108" s="954">
        <v>0</v>
      </c>
      <c r="J108" s="1019">
        <v>0</v>
      </c>
      <c r="K108" s="1031" t="s">
        <v>864</v>
      </c>
      <c r="L108" s="559">
        <f>J108+I108</f>
        <v>0</v>
      </c>
      <c r="M108" s="560" t="s">
        <v>485</v>
      </c>
      <c r="N108" s="619"/>
      <c r="O108" s="562"/>
      <c r="P108" s="562"/>
      <c r="Q108" s="562"/>
      <c r="R108" s="562"/>
      <c r="S108" s="563"/>
      <c r="T108" s="564">
        <f t="shared" si="23"/>
        <v>0</v>
      </c>
      <c r="U108" s="565">
        <f t="shared" si="20"/>
        <v>0</v>
      </c>
      <c r="V108" s="555"/>
      <c r="W108"/>
      <c r="X108"/>
      <c r="Y108"/>
      <c r="Z108"/>
    </row>
    <row r="109" spans="1:29" s="390" customFormat="1" ht="25.5" x14ac:dyDescent="0.25">
      <c r="A109" s="1017" t="str">
        <f>'Tab 3-Outputs EXAMPLE'!A41</f>
        <v>[Source Sector/Activity]</v>
      </c>
      <c r="B109" s="1951" t="str">
        <f>'Tab 3-Outputs EXAMPLE'!B41</f>
        <v>BMP Name and Code</v>
      </c>
      <c r="C109" s="1952"/>
      <c r="D109" s="959" t="str">
        <f>'Tab 3-Outputs EXAMPLE'!C41</f>
        <v>[Name of Applicant Organization]</v>
      </c>
      <c r="E109" s="1719" t="str">
        <f>'Tab 3-Outputs EXAMPLE'!D41</f>
        <v>[Project Watershed(s)]</v>
      </c>
      <c r="F109" s="1720"/>
      <c r="G109" s="958" t="str">
        <f>'Tab 3-Outputs EXAMPLE'!G41</f>
        <v>[Enter Quantity]</v>
      </c>
      <c r="H109" s="1022">
        <v>0</v>
      </c>
      <c r="I109" s="954">
        <v>0</v>
      </c>
      <c r="J109" s="1019">
        <v>0</v>
      </c>
      <c r="K109" s="1031" t="s">
        <v>864</v>
      </c>
      <c r="L109" s="559">
        <f>J109+I109</f>
        <v>0</v>
      </c>
      <c r="M109" s="560" t="s">
        <v>485</v>
      </c>
      <c r="N109" s="619"/>
      <c r="O109" s="562"/>
      <c r="P109" s="562"/>
      <c r="Q109" s="562"/>
      <c r="R109" s="562"/>
      <c r="S109" s="563"/>
      <c r="T109" s="564">
        <f t="shared" si="23"/>
        <v>0</v>
      </c>
      <c r="U109" s="565">
        <f t="shared" si="20"/>
        <v>0</v>
      </c>
      <c r="V109" s="555"/>
      <c r="W109"/>
      <c r="X109"/>
      <c r="Y109"/>
      <c r="Z109"/>
    </row>
    <row r="110" spans="1:29" s="390" customFormat="1" ht="26.25" thickBot="1" x14ac:dyDescent="0.3">
      <c r="A110" s="1018" t="str">
        <f>'Tab 3-Outputs EXAMPLE'!A42</f>
        <v>[Source Sector/Activity]</v>
      </c>
      <c r="B110" s="1957" t="str">
        <f>'Tab 3-Outputs EXAMPLE'!B42</f>
        <v>BMP Name and Code</v>
      </c>
      <c r="C110" s="1958"/>
      <c r="D110" s="960" t="str">
        <f>'Tab 3-Outputs EXAMPLE'!C42</f>
        <v>[Name of Applicant Organization]</v>
      </c>
      <c r="E110" s="1959" t="str">
        <f>'Tab 3-Outputs EXAMPLE'!D42</f>
        <v>[Project Watershed(s)]</v>
      </c>
      <c r="F110" s="1960"/>
      <c r="G110" s="1020" t="str">
        <f>'Tab 3-Outputs EXAMPLE'!G42</f>
        <v>[Enter Quantity]</v>
      </c>
      <c r="H110" s="1023">
        <v>0</v>
      </c>
      <c r="I110" s="955">
        <v>0</v>
      </c>
      <c r="J110" s="1025">
        <v>0</v>
      </c>
      <c r="K110" s="1031" t="s">
        <v>864</v>
      </c>
      <c r="L110" s="585">
        <f t="shared" si="19"/>
        <v>0</v>
      </c>
      <c r="M110" s="560" t="s">
        <v>485</v>
      </c>
      <c r="N110" s="625"/>
      <c r="O110" s="569"/>
      <c r="P110" s="569"/>
      <c r="Q110" s="569"/>
      <c r="R110" s="569"/>
      <c r="S110" s="570"/>
      <c r="T110" s="564">
        <f t="shared" si="23"/>
        <v>0</v>
      </c>
      <c r="U110" s="565">
        <f t="shared" si="20"/>
        <v>0</v>
      </c>
      <c r="V110" s="555"/>
      <c r="W110"/>
      <c r="X110"/>
      <c r="Y110"/>
      <c r="Z110"/>
    </row>
    <row r="111" spans="1:29" ht="15.75" thickBot="1" x14ac:dyDescent="0.3">
      <c r="A111" s="1757" t="s">
        <v>562</v>
      </c>
      <c r="B111" s="1537"/>
      <c r="C111" s="1537"/>
      <c r="D111" s="1758"/>
      <c r="E111" s="1537"/>
      <c r="F111" s="1537"/>
      <c r="G111" s="1537"/>
      <c r="H111" s="1538"/>
      <c r="I111" s="449">
        <f>SUM(I93:I110)</f>
        <v>213300</v>
      </c>
      <c r="J111" s="449">
        <f>SUM(J93:J110)</f>
        <v>45900</v>
      </c>
      <c r="K111" s="449"/>
      <c r="L111" s="449">
        <f>SUM(L93:L110)</f>
        <v>259200</v>
      </c>
      <c r="M111" s="567" t="s">
        <v>485</v>
      </c>
      <c r="T111" s="449">
        <f>SUM(T93:T110)</f>
        <v>213300</v>
      </c>
      <c r="U111" s="449">
        <f>SUM(U93:U110)</f>
        <v>45900</v>
      </c>
    </row>
    <row r="112" spans="1:29" x14ac:dyDescent="0.25">
      <c r="A112" s="1539" t="s">
        <v>563</v>
      </c>
      <c r="B112" s="1540"/>
      <c r="C112" s="1540"/>
      <c r="D112" s="1540"/>
      <c r="E112" s="1540"/>
      <c r="F112" s="1540"/>
      <c r="G112" s="1540"/>
      <c r="H112" s="1540"/>
      <c r="I112" s="1540"/>
      <c r="J112" s="1541"/>
      <c r="K112" s="1036"/>
      <c r="L112" s="1401"/>
      <c r="W112" s="97"/>
      <c r="X112" s="97"/>
      <c r="Z112" s="38"/>
      <c r="AA112" s="38"/>
      <c r="AB112" s="38"/>
      <c r="AC112" s="38"/>
    </row>
    <row r="113" spans="1:29" ht="21.75" customHeight="1" thickBot="1" x14ac:dyDescent="0.3">
      <c r="A113" s="1527" t="s">
        <v>503</v>
      </c>
      <c r="B113" s="1528"/>
      <c r="C113" s="1528"/>
      <c r="D113" s="1528"/>
      <c r="E113" s="1528"/>
      <c r="F113" s="1528"/>
      <c r="G113" s="1528"/>
      <c r="H113" s="1528"/>
      <c r="I113" s="1528"/>
      <c r="J113" s="1529"/>
      <c r="K113" s="1037"/>
      <c r="L113" s="452"/>
      <c r="W113" s="97"/>
      <c r="X113" s="97"/>
      <c r="Z113" s="38"/>
      <c r="AA113" s="38"/>
      <c r="AB113" s="38"/>
      <c r="AC113" s="38"/>
    </row>
    <row r="114" spans="1:29" ht="15.75" thickBot="1" x14ac:dyDescent="0.3">
      <c r="A114" s="1375"/>
      <c r="B114" s="1376"/>
      <c r="C114" s="1376"/>
      <c r="D114" s="1376"/>
      <c r="E114" s="1376"/>
      <c r="F114" s="1376"/>
      <c r="G114" s="1376"/>
      <c r="H114" s="1376"/>
      <c r="I114" s="476"/>
      <c r="J114" s="476"/>
      <c r="K114" s="1040"/>
      <c r="L114" s="478"/>
      <c r="W114" s="97"/>
      <c r="X114" s="97"/>
      <c r="Z114" s="38"/>
      <c r="AA114" s="38"/>
      <c r="AB114" s="38"/>
      <c r="AC114" s="38"/>
    </row>
    <row r="115" spans="1:29" ht="87" customHeight="1" thickBot="1" x14ac:dyDescent="0.3">
      <c r="A115" s="1756" t="s">
        <v>879</v>
      </c>
      <c r="B115" s="1517"/>
      <c r="C115" s="1517"/>
      <c r="D115" s="1517"/>
      <c r="E115" s="1517"/>
      <c r="F115" s="1517"/>
      <c r="G115" s="1517"/>
      <c r="H115" s="1517"/>
      <c r="I115" s="1517"/>
      <c r="J115" s="1517"/>
      <c r="K115" s="1035"/>
      <c r="L115" s="947"/>
      <c r="M115" s="948"/>
      <c r="W115" s="97"/>
      <c r="X115" s="97"/>
      <c r="Z115" s="38"/>
      <c r="AA115" s="38"/>
      <c r="AB115" s="38"/>
      <c r="AC115" s="38"/>
    </row>
    <row r="116" spans="1:29" ht="33" customHeight="1" thickBot="1" x14ac:dyDescent="0.3">
      <c r="A116" s="1523" t="s">
        <v>880</v>
      </c>
      <c r="B116" s="1588"/>
      <c r="C116" s="1531" t="s">
        <v>881</v>
      </c>
      <c r="D116" s="1531"/>
      <c r="E116" s="1524"/>
      <c r="F116" s="1524"/>
      <c r="G116" s="1524"/>
      <c r="H116" s="1588"/>
      <c r="I116" s="951" t="s">
        <v>468</v>
      </c>
      <c r="J116" s="464" t="s">
        <v>458</v>
      </c>
      <c r="K116" s="464" t="s">
        <v>856</v>
      </c>
      <c r="L116" s="464" t="s">
        <v>857</v>
      </c>
      <c r="M116" s="464" t="s">
        <v>470</v>
      </c>
      <c r="N116" s="1519" t="s">
        <v>461</v>
      </c>
      <c r="O116" s="1520"/>
      <c r="P116" s="1520"/>
      <c r="Q116" s="1520"/>
      <c r="R116" s="1521"/>
      <c r="S116" s="1521"/>
      <c r="T116" s="1521"/>
      <c r="U116" s="1522"/>
      <c r="V116" s="465"/>
      <c r="W116" s="38"/>
      <c r="X116" s="38"/>
      <c r="Y116" s="38"/>
      <c r="Z116" s="38"/>
    </row>
    <row r="117" spans="1:29" s="38" customFormat="1" ht="13.5" customHeight="1" thickBot="1" x14ac:dyDescent="0.25">
      <c r="A117" s="1546" t="s">
        <v>1097</v>
      </c>
      <c r="B117" s="1564"/>
      <c r="C117" s="1546" t="s">
        <v>1159</v>
      </c>
      <c r="D117" s="1547"/>
      <c r="E117" s="1547"/>
      <c r="F117" s="1547"/>
      <c r="G117" s="1547"/>
      <c r="H117" s="1574"/>
      <c r="I117" s="944">
        <v>0</v>
      </c>
      <c r="J117" s="549">
        <v>5000</v>
      </c>
      <c r="K117" s="1057" t="s">
        <v>1097</v>
      </c>
      <c r="L117" s="548">
        <f t="shared" ref="L117:L138" si="24">J117+I117</f>
        <v>5000</v>
      </c>
      <c r="M117" s="628" t="s">
        <v>485</v>
      </c>
      <c r="N117" s="610"/>
      <c r="O117" s="574"/>
      <c r="P117" s="574"/>
      <c r="Q117" s="574"/>
      <c r="R117" s="574"/>
      <c r="S117" s="575"/>
      <c r="T117" s="576">
        <f>I117+SUM(N117,P117,R117)</f>
        <v>0</v>
      </c>
      <c r="U117" s="577">
        <f>J117+SUM(O117,Q117,S117)</f>
        <v>5000</v>
      </c>
      <c r="V117" s="555"/>
    </row>
    <row r="118" spans="1:29" s="38" customFormat="1" ht="13.5" customHeight="1" thickBot="1" x14ac:dyDescent="0.25">
      <c r="A118" s="1542" t="s">
        <v>1160</v>
      </c>
      <c r="B118" s="1507"/>
      <c r="C118" s="1542" t="s">
        <v>1161</v>
      </c>
      <c r="D118" s="1506"/>
      <c r="E118" s="1506"/>
      <c r="F118" s="1506"/>
      <c r="G118" s="1506"/>
      <c r="H118" s="1575"/>
      <c r="I118" s="943">
        <v>0</v>
      </c>
      <c r="J118" s="560">
        <f>3*1000</f>
        <v>3000</v>
      </c>
      <c r="K118" s="1031" t="s">
        <v>1090</v>
      </c>
      <c r="L118" s="559">
        <f t="shared" si="24"/>
        <v>3000</v>
      </c>
      <c r="M118" s="631" t="s">
        <v>485</v>
      </c>
      <c r="N118" s="611"/>
      <c r="O118" s="579"/>
      <c r="P118" s="579"/>
      <c r="Q118" s="579"/>
      <c r="R118" s="579"/>
      <c r="S118" s="580"/>
      <c r="T118" s="581">
        <f t="shared" ref="T118:U124" si="25">I118+SUM(N118,P118,R118)</f>
        <v>0</v>
      </c>
      <c r="U118" s="577">
        <f t="shared" si="25"/>
        <v>3000</v>
      </c>
      <c r="V118" s="555"/>
    </row>
    <row r="119" spans="1:29" s="38" customFormat="1" ht="13.5" customHeight="1" thickBot="1" x14ac:dyDescent="0.25">
      <c r="A119" s="1542" t="s">
        <v>1162</v>
      </c>
      <c r="B119" s="1507"/>
      <c r="C119" s="1542" t="s">
        <v>1163</v>
      </c>
      <c r="D119" s="1506"/>
      <c r="E119" s="1506"/>
      <c r="F119" s="1506"/>
      <c r="G119" s="1506"/>
      <c r="H119" s="1575"/>
      <c r="I119" s="943">
        <v>0</v>
      </c>
      <c r="J119" s="560">
        <f>50*50</f>
        <v>2500</v>
      </c>
      <c r="K119" s="1031" t="s">
        <v>1158</v>
      </c>
      <c r="L119" s="559">
        <f t="shared" si="24"/>
        <v>2500</v>
      </c>
      <c r="M119" s="631" t="s">
        <v>485</v>
      </c>
      <c r="N119" s="611"/>
      <c r="O119" s="579"/>
      <c r="P119" s="579"/>
      <c r="Q119" s="579"/>
      <c r="R119" s="579"/>
      <c r="S119" s="580"/>
      <c r="T119" s="581">
        <f t="shared" si="25"/>
        <v>0</v>
      </c>
      <c r="U119" s="577">
        <f t="shared" si="25"/>
        <v>2500</v>
      </c>
      <c r="V119" s="555"/>
    </row>
    <row r="120" spans="1:29" s="38" customFormat="1" ht="13.5" customHeight="1" thickBot="1" x14ac:dyDescent="0.3">
      <c r="A120" s="1542" t="s">
        <v>567</v>
      </c>
      <c r="B120" s="1507"/>
      <c r="C120" s="1542" t="s">
        <v>568</v>
      </c>
      <c r="D120" s="1506"/>
      <c r="E120" s="1506"/>
      <c r="F120" s="1506"/>
      <c r="G120" s="1506"/>
      <c r="H120" s="1575"/>
      <c r="I120" s="943">
        <v>0</v>
      </c>
      <c r="J120" s="560">
        <v>0</v>
      </c>
      <c r="K120" s="1031" t="s">
        <v>864</v>
      </c>
      <c r="L120" s="559">
        <f t="shared" si="24"/>
        <v>0</v>
      </c>
      <c r="M120" s="631" t="s">
        <v>485</v>
      </c>
      <c r="N120" s="611"/>
      <c r="O120" s="579"/>
      <c r="P120" s="579"/>
      <c r="Q120" s="579"/>
      <c r="R120" s="579"/>
      <c r="S120" s="580"/>
      <c r="T120" s="581">
        <f t="shared" si="25"/>
        <v>0</v>
      </c>
      <c r="U120" s="577">
        <f t="shared" si="25"/>
        <v>0</v>
      </c>
      <c r="V120" s="555"/>
      <c r="W120"/>
      <c r="X120"/>
      <c r="Y120"/>
      <c r="Z120"/>
    </row>
    <row r="121" spans="1:29" s="38" customFormat="1" ht="13.5" customHeight="1" thickBot="1" x14ac:dyDescent="0.25">
      <c r="A121" s="1542" t="s">
        <v>567</v>
      </c>
      <c r="B121" s="1507"/>
      <c r="C121" s="1542" t="s">
        <v>568</v>
      </c>
      <c r="D121" s="1506"/>
      <c r="E121" s="1506"/>
      <c r="F121" s="1506"/>
      <c r="G121" s="1506"/>
      <c r="H121" s="1575"/>
      <c r="I121" s="943">
        <v>0</v>
      </c>
      <c r="J121" s="560">
        <v>0</v>
      </c>
      <c r="K121" s="1031" t="s">
        <v>864</v>
      </c>
      <c r="L121" s="559">
        <f t="shared" si="24"/>
        <v>0</v>
      </c>
      <c r="M121" s="631" t="s">
        <v>485</v>
      </c>
      <c r="N121" s="611"/>
      <c r="O121" s="579"/>
      <c r="P121" s="579"/>
      <c r="Q121" s="579"/>
      <c r="R121" s="579"/>
      <c r="S121" s="580"/>
      <c r="T121" s="581">
        <f t="shared" si="25"/>
        <v>0</v>
      </c>
      <c r="U121" s="577">
        <f t="shared" si="25"/>
        <v>0</v>
      </c>
      <c r="V121" s="555"/>
    </row>
    <row r="122" spans="1:29" s="38" customFormat="1" ht="13.5" customHeight="1" thickBot="1" x14ac:dyDescent="0.25">
      <c r="A122" s="1542" t="s">
        <v>567</v>
      </c>
      <c r="B122" s="1507"/>
      <c r="C122" s="1542" t="s">
        <v>568</v>
      </c>
      <c r="D122" s="1506"/>
      <c r="E122" s="1506"/>
      <c r="F122" s="1506"/>
      <c r="G122" s="1506"/>
      <c r="H122" s="1575"/>
      <c r="I122" s="943">
        <v>0</v>
      </c>
      <c r="J122" s="560">
        <v>0</v>
      </c>
      <c r="K122" s="1031" t="s">
        <v>864</v>
      </c>
      <c r="L122" s="559">
        <f t="shared" si="24"/>
        <v>0</v>
      </c>
      <c r="M122" s="631" t="s">
        <v>485</v>
      </c>
      <c r="N122" s="611"/>
      <c r="O122" s="579"/>
      <c r="P122" s="579"/>
      <c r="Q122" s="579"/>
      <c r="R122" s="579"/>
      <c r="S122" s="580"/>
      <c r="T122" s="581">
        <f t="shared" si="25"/>
        <v>0</v>
      </c>
      <c r="U122" s="577">
        <f t="shared" si="25"/>
        <v>0</v>
      </c>
      <c r="V122" s="555"/>
    </row>
    <row r="123" spans="1:29" s="38" customFormat="1" ht="13.5" customHeight="1" thickBot="1" x14ac:dyDescent="0.25">
      <c r="A123" s="1542" t="s">
        <v>567</v>
      </c>
      <c r="B123" s="1507"/>
      <c r="C123" s="1542" t="s">
        <v>568</v>
      </c>
      <c r="D123" s="1506"/>
      <c r="E123" s="1506"/>
      <c r="F123" s="1506"/>
      <c r="G123" s="1506"/>
      <c r="H123" s="1575"/>
      <c r="I123" s="943">
        <v>0</v>
      </c>
      <c r="J123" s="560">
        <v>0</v>
      </c>
      <c r="K123" s="1031" t="s">
        <v>864</v>
      </c>
      <c r="L123" s="559">
        <f t="shared" si="24"/>
        <v>0</v>
      </c>
      <c r="M123" s="631" t="s">
        <v>485</v>
      </c>
      <c r="N123" s="611"/>
      <c r="O123" s="579"/>
      <c r="P123" s="579"/>
      <c r="Q123" s="579"/>
      <c r="R123" s="579"/>
      <c r="S123" s="580"/>
      <c r="T123" s="581">
        <f t="shared" si="25"/>
        <v>0</v>
      </c>
      <c r="U123" s="577">
        <f t="shared" si="25"/>
        <v>0</v>
      </c>
      <c r="V123" s="555"/>
    </row>
    <row r="124" spans="1:29" s="38" customFormat="1" ht="13.5" customHeight="1" thickBot="1" x14ac:dyDescent="0.25">
      <c r="A124" s="1542" t="s">
        <v>567</v>
      </c>
      <c r="B124" s="1507"/>
      <c r="C124" s="1558" t="s">
        <v>568</v>
      </c>
      <c r="D124" s="1559"/>
      <c r="E124" s="1559"/>
      <c r="F124" s="1559"/>
      <c r="G124" s="1559"/>
      <c r="H124" s="1589"/>
      <c r="I124" s="945">
        <v>0</v>
      </c>
      <c r="J124" s="952">
        <v>0</v>
      </c>
      <c r="K124" s="1031" t="s">
        <v>864</v>
      </c>
      <c r="L124" s="585">
        <f t="shared" si="24"/>
        <v>0</v>
      </c>
      <c r="M124" s="805" t="s">
        <v>485</v>
      </c>
      <c r="N124" s="806"/>
      <c r="O124" s="807"/>
      <c r="P124" s="807"/>
      <c r="Q124" s="807"/>
      <c r="R124" s="807"/>
      <c r="S124" s="808"/>
      <c r="T124" s="809">
        <f t="shared" si="25"/>
        <v>0</v>
      </c>
      <c r="U124" s="577">
        <f t="shared" si="25"/>
        <v>0</v>
      </c>
      <c r="V124" s="555"/>
    </row>
    <row r="125" spans="1:29" ht="49.5" customHeight="1" thickBot="1" x14ac:dyDescent="0.3">
      <c r="A125" s="1516" t="s">
        <v>882</v>
      </c>
      <c r="B125" s="1517"/>
      <c r="C125" s="1761"/>
      <c r="D125" s="1761"/>
      <c r="E125" s="1761"/>
      <c r="F125" s="1761"/>
      <c r="G125" s="1761"/>
      <c r="H125" s="1761"/>
      <c r="I125" s="1517"/>
      <c r="J125" s="1517"/>
      <c r="K125" s="1035"/>
      <c r="L125" s="947"/>
      <c r="M125" s="948"/>
      <c r="N125" s="818"/>
      <c r="O125" s="818"/>
      <c r="P125" s="818"/>
      <c r="Q125" s="818"/>
      <c r="R125" s="818"/>
      <c r="S125" s="818"/>
      <c r="T125" s="819"/>
      <c r="U125" s="820"/>
      <c r="V125" s="773"/>
      <c r="W125" s="38"/>
      <c r="X125" s="38"/>
      <c r="Y125" s="38"/>
      <c r="Z125" s="38"/>
    </row>
    <row r="126" spans="1:29" s="38" customFormat="1" ht="13.5" customHeight="1" x14ac:dyDescent="0.2">
      <c r="A126" s="1546" t="s">
        <v>1090</v>
      </c>
      <c r="B126" s="1574"/>
      <c r="C126" s="1546" t="s">
        <v>1164</v>
      </c>
      <c r="D126" s="1547"/>
      <c r="E126" s="1547"/>
      <c r="F126" s="1547"/>
      <c r="G126" s="1547"/>
      <c r="H126" s="1574"/>
      <c r="I126" s="944">
        <v>0</v>
      </c>
      <c r="J126" s="549">
        <f>250*20</f>
        <v>5000</v>
      </c>
      <c r="K126" s="1031" t="s">
        <v>1090</v>
      </c>
      <c r="L126" s="548">
        <f t="shared" si="24"/>
        <v>5000</v>
      </c>
      <c r="M126" s="811" t="s">
        <v>485</v>
      </c>
      <c r="N126" s="812"/>
      <c r="O126" s="813"/>
      <c r="P126" s="813"/>
      <c r="Q126" s="813"/>
      <c r="R126" s="813"/>
      <c r="S126" s="814"/>
      <c r="T126" s="815">
        <f t="shared" ref="T126:U138" si="26">I126+SUM(N126,P126,R126)</f>
        <v>0</v>
      </c>
      <c r="U126" s="816">
        <f>J126+SUM(O126,Q126,S126)</f>
        <v>5000</v>
      </c>
      <c r="V126" s="555"/>
    </row>
    <row r="127" spans="1:29" s="38" customFormat="1" ht="13.5" customHeight="1" thickBot="1" x14ac:dyDescent="0.25">
      <c r="A127" s="1965" t="s">
        <v>1096</v>
      </c>
      <c r="B127" s="1966"/>
      <c r="C127" s="1542" t="s">
        <v>1165</v>
      </c>
      <c r="D127" s="1506"/>
      <c r="E127" s="1506"/>
      <c r="F127" s="1506"/>
      <c r="G127" s="1506"/>
      <c r="H127" s="1575"/>
      <c r="I127" s="943">
        <f>(40*100)+(0.2*(40*100))</f>
        <v>4800</v>
      </c>
      <c r="J127" s="560">
        <v>0</v>
      </c>
      <c r="K127" s="1031" t="s">
        <v>1158</v>
      </c>
      <c r="L127" s="559">
        <f t="shared" si="24"/>
        <v>4800</v>
      </c>
      <c r="M127" s="631" t="s">
        <v>485</v>
      </c>
      <c r="N127" s="611"/>
      <c r="O127" s="579"/>
      <c r="P127" s="579"/>
      <c r="Q127" s="579"/>
      <c r="R127" s="579"/>
      <c r="S127" s="580"/>
      <c r="T127" s="581">
        <f t="shared" si="26"/>
        <v>4800</v>
      </c>
      <c r="U127" s="816">
        <f t="shared" si="26"/>
        <v>0</v>
      </c>
      <c r="V127" s="555"/>
    </row>
    <row r="128" spans="1:29" s="38" customFormat="1" ht="13.5" customHeight="1" x14ac:dyDescent="0.2">
      <c r="A128" s="1965" t="s">
        <v>1096</v>
      </c>
      <c r="B128" s="1966"/>
      <c r="C128" s="1542" t="s">
        <v>1166</v>
      </c>
      <c r="D128" s="1506"/>
      <c r="E128" s="1506"/>
      <c r="F128" s="1506"/>
      <c r="G128" s="1506"/>
      <c r="H128" s="1575"/>
      <c r="I128" s="943">
        <f>(20*200)+(0.15*(20*200))</f>
        <v>4600</v>
      </c>
      <c r="J128" s="560">
        <v>0</v>
      </c>
      <c r="K128" s="1031" t="s">
        <v>1158</v>
      </c>
      <c r="L128" s="559">
        <f t="shared" si="24"/>
        <v>4600</v>
      </c>
      <c r="M128" s="631" t="s">
        <v>485</v>
      </c>
      <c r="N128" s="610"/>
      <c r="O128" s="574"/>
      <c r="P128" s="574"/>
      <c r="Q128" s="574"/>
      <c r="R128" s="574"/>
      <c r="S128" s="575"/>
      <c r="T128" s="576">
        <f t="shared" si="26"/>
        <v>4600</v>
      </c>
      <c r="U128" s="816">
        <f t="shared" si="26"/>
        <v>0</v>
      </c>
      <c r="V128" s="555"/>
    </row>
    <row r="129" spans="1:26" s="38" customFormat="1" ht="13.5" customHeight="1" x14ac:dyDescent="0.2">
      <c r="A129" s="1542" t="s">
        <v>570</v>
      </c>
      <c r="B129" s="1575"/>
      <c r="C129" s="1542" t="s">
        <v>568</v>
      </c>
      <c r="D129" s="1506"/>
      <c r="E129" s="1506"/>
      <c r="F129" s="1506"/>
      <c r="G129" s="1506"/>
      <c r="H129" s="1575"/>
      <c r="I129" s="943">
        <v>0</v>
      </c>
      <c r="J129" s="560">
        <v>0</v>
      </c>
      <c r="K129" s="1031" t="s">
        <v>864</v>
      </c>
      <c r="L129" s="559">
        <f t="shared" si="24"/>
        <v>0</v>
      </c>
      <c r="M129" s="631" t="s">
        <v>485</v>
      </c>
      <c r="N129" s="611"/>
      <c r="O129" s="579"/>
      <c r="P129" s="579"/>
      <c r="Q129" s="579"/>
      <c r="R129" s="579"/>
      <c r="S129" s="580"/>
      <c r="T129" s="581">
        <f t="shared" si="26"/>
        <v>0</v>
      </c>
      <c r="U129" s="816">
        <f t="shared" si="26"/>
        <v>0</v>
      </c>
      <c r="V129" s="555"/>
    </row>
    <row r="130" spans="1:26" s="38" customFormat="1" ht="13.5" customHeight="1" x14ac:dyDescent="0.2">
      <c r="A130" s="1542" t="s">
        <v>570</v>
      </c>
      <c r="B130" s="1575"/>
      <c r="C130" s="1542" t="s">
        <v>568</v>
      </c>
      <c r="D130" s="1506"/>
      <c r="E130" s="1506"/>
      <c r="F130" s="1506"/>
      <c r="G130" s="1506"/>
      <c r="H130" s="1575"/>
      <c r="I130" s="943">
        <v>0</v>
      </c>
      <c r="J130" s="560">
        <v>0</v>
      </c>
      <c r="K130" s="1031" t="s">
        <v>864</v>
      </c>
      <c r="L130" s="559">
        <f t="shared" si="24"/>
        <v>0</v>
      </c>
      <c r="M130" s="631" t="s">
        <v>485</v>
      </c>
      <c r="N130" s="611"/>
      <c r="O130" s="579"/>
      <c r="P130" s="579"/>
      <c r="Q130" s="579"/>
      <c r="R130" s="579"/>
      <c r="S130" s="580"/>
      <c r="T130" s="581">
        <f t="shared" si="26"/>
        <v>0</v>
      </c>
      <c r="U130" s="816">
        <f t="shared" si="26"/>
        <v>0</v>
      </c>
      <c r="V130" s="555"/>
    </row>
    <row r="131" spans="1:26" s="38" customFormat="1" ht="13.5" customHeight="1" x14ac:dyDescent="0.25">
      <c r="A131" s="1542" t="s">
        <v>570</v>
      </c>
      <c r="B131" s="1575"/>
      <c r="C131" s="1542" t="s">
        <v>568</v>
      </c>
      <c r="D131" s="1506"/>
      <c r="E131" s="1506"/>
      <c r="F131" s="1506"/>
      <c r="G131" s="1506"/>
      <c r="H131" s="1575"/>
      <c r="I131" s="943">
        <v>0</v>
      </c>
      <c r="J131" s="560">
        <v>0</v>
      </c>
      <c r="K131" s="1031" t="s">
        <v>864</v>
      </c>
      <c r="L131" s="559">
        <f t="shared" si="24"/>
        <v>0</v>
      </c>
      <c r="M131" s="631" t="s">
        <v>485</v>
      </c>
      <c r="N131" s="611"/>
      <c r="O131" s="579"/>
      <c r="P131" s="579"/>
      <c r="Q131" s="579"/>
      <c r="R131" s="579"/>
      <c r="S131" s="580"/>
      <c r="T131" s="581">
        <f t="shared" si="26"/>
        <v>0</v>
      </c>
      <c r="U131" s="816">
        <f t="shared" si="26"/>
        <v>0</v>
      </c>
      <c r="V131" s="555"/>
      <c r="W131"/>
      <c r="X131"/>
      <c r="Y131"/>
      <c r="Z131"/>
    </row>
    <row r="132" spans="1:26" s="38" customFormat="1" ht="13.5" customHeight="1" x14ac:dyDescent="0.25">
      <c r="A132" s="1542" t="s">
        <v>570</v>
      </c>
      <c r="B132" s="1575"/>
      <c r="C132" s="1542" t="s">
        <v>568</v>
      </c>
      <c r="D132" s="1506"/>
      <c r="E132" s="1506"/>
      <c r="F132" s="1506"/>
      <c r="G132" s="1506"/>
      <c r="H132" s="1575"/>
      <c r="I132" s="943">
        <v>0</v>
      </c>
      <c r="J132" s="560">
        <v>0</v>
      </c>
      <c r="K132" s="1031" t="s">
        <v>864</v>
      </c>
      <c r="L132" s="559">
        <f t="shared" si="24"/>
        <v>0</v>
      </c>
      <c r="M132" s="631" t="s">
        <v>485</v>
      </c>
      <c r="N132" s="611"/>
      <c r="O132" s="579"/>
      <c r="P132" s="579"/>
      <c r="Q132" s="579"/>
      <c r="R132" s="579"/>
      <c r="S132" s="580"/>
      <c r="T132" s="581">
        <f t="shared" si="26"/>
        <v>0</v>
      </c>
      <c r="U132" s="816">
        <f t="shared" si="26"/>
        <v>0</v>
      </c>
      <c r="V132" s="555"/>
      <c r="W132"/>
      <c r="X132"/>
      <c r="Y132"/>
      <c r="Z132"/>
    </row>
    <row r="133" spans="1:26" s="38" customFormat="1" ht="13.5" customHeight="1" x14ac:dyDescent="0.25">
      <c r="A133" s="1542" t="s">
        <v>570</v>
      </c>
      <c r="B133" s="1575"/>
      <c r="C133" s="1542" t="s">
        <v>568</v>
      </c>
      <c r="D133" s="1506"/>
      <c r="E133" s="1506"/>
      <c r="F133" s="1506"/>
      <c r="G133" s="1506"/>
      <c r="H133" s="1575"/>
      <c r="I133" s="943">
        <v>0</v>
      </c>
      <c r="J133" s="560">
        <v>0</v>
      </c>
      <c r="K133" s="1031" t="s">
        <v>864</v>
      </c>
      <c r="L133" s="559">
        <f t="shared" si="24"/>
        <v>0</v>
      </c>
      <c r="M133" s="631" t="s">
        <v>485</v>
      </c>
      <c r="N133" s="611"/>
      <c r="O133" s="579"/>
      <c r="P133" s="579"/>
      <c r="Q133" s="579"/>
      <c r="R133" s="579"/>
      <c r="S133" s="580"/>
      <c r="T133" s="581">
        <f t="shared" si="26"/>
        <v>0</v>
      </c>
      <c r="U133" s="816">
        <f t="shared" si="26"/>
        <v>0</v>
      </c>
      <c r="V133" s="555"/>
      <c r="W133"/>
      <c r="X133"/>
      <c r="Y133"/>
      <c r="Z133"/>
    </row>
    <row r="134" spans="1:26" s="38" customFormat="1" ht="13.5" customHeight="1" x14ac:dyDescent="0.25">
      <c r="A134" s="1542" t="s">
        <v>570</v>
      </c>
      <c r="B134" s="1575"/>
      <c r="C134" s="1542" t="s">
        <v>568</v>
      </c>
      <c r="D134" s="1506"/>
      <c r="E134" s="1506"/>
      <c r="F134" s="1506"/>
      <c r="G134" s="1506"/>
      <c r="H134" s="1575"/>
      <c r="I134" s="943">
        <v>0</v>
      </c>
      <c r="J134" s="560">
        <v>0</v>
      </c>
      <c r="K134" s="1031" t="s">
        <v>864</v>
      </c>
      <c r="L134" s="559">
        <f t="shared" si="24"/>
        <v>0</v>
      </c>
      <c r="M134" s="631" t="s">
        <v>485</v>
      </c>
      <c r="N134" s="611"/>
      <c r="O134" s="579"/>
      <c r="P134" s="579"/>
      <c r="Q134" s="579"/>
      <c r="R134" s="579"/>
      <c r="S134" s="580"/>
      <c r="T134" s="581">
        <f t="shared" si="26"/>
        <v>0</v>
      </c>
      <c r="U134" s="816">
        <f t="shared" si="26"/>
        <v>0</v>
      </c>
      <c r="V134" s="555"/>
      <c r="W134"/>
      <c r="X134"/>
      <c r="Y134"/>
      <c r="Z134"/>
    </row>
    <row r="135" spans="1:26" s="38" customFormat="1" ht="13.5" customHeight="1" x14ac:dyDescent="0.25">
      <c r="A135" s="1542" t="s">
        <v>570</v>
      </c>
      <c r="B135" s="1575"/>
      <c r="C135" s="1542" t="s">
        <v>568</v>
      </c>
      <c r="D135" s="1506"/>
      <c r="E135" s="1506"/>
      <c r="F135" s="1506"/>
      <c r="G135" s="1506"/>
      <c r="H135" s="1575"/>
      <c r="I135" s="943">
        <v>0</v>
      </c>
      <c r="J135" s="560">
        <v>0</v>
      </c>
      <c r="K135" s="1031" t="s">
        <v>864</v>
      </c>
      <c r="L135" s="559">
        <f t="shared" si="24"/>
        <v>0</v>
      </c>
      <c r="M135" s="631" t="s">
        <v>485</v>
      </c>
      <c r="N135" s="611"/>
      <c r="O135" s="579"/>
      <c r="P135" s="579"/>
      <c r="Q135" s="579"/>
      <c r="R135" s="579"/>
      <c r="S135" s="580"/>
      <c r="T135" s="581">
        <f t="shared" si="26"/>
        <v>0</v>
      </c>
      <c r="U135" s="816">
        <f t="shared" si="26"/>
        <v>0</v>
      </c>
      <c r="V135" s="555"/>
      <c r="W135"/>
      <c r="X135"/>
      <c r="Y135"/>
      <c r="Z135"/>
    </row>
    <row r="136" spans="1:26" s="38" customFormat="1" ht="13.5" customHeight="1" x14ac:dyDescent="0.25">
      <c r="A136" s="1542" t="s">
        <v>570</v>
      </c>
      <c r="B136" s="1575"/>
      <c r="C136" s="1542" t="s">
        <v>568</v>
      </c>
      <c r="D136" s="1506"/>
      <c r="E136" s="1506"/>
      <c r="F136" s="1506"/>
      <c r="G136" s="1506"/>
      <c r="H136" s="1575"/>
      <c r="I136" s="943">
        <v>0</v>
      </c>
      <c r="J136" s="560">
        <v>0</v>
      </c>
      <c r="K136" s="1031" t="s">
        <v>864</v>
      </c>
      <c r="L136" s="559">
        <f t="shared" si="24"/>
        <v>0</v>
      </c>
      <c r="M136" s="631" t="s">
        <v>485</v>
      </c>
      <c r="N136" s="611"/>
      <c r="O136" s="579"/>
      <c r="P136" s="579"/>
      <c r="Q136" s="579"/>
      <c r="R136" s="579"/>
      <c r="S136" s="580"/>
      <c r="T136" s="581">
        <f t="shared" si="26"/>
        <v>0</v>
      </c>
      <c r="U136" s="816">
        <f t="shared" si="26"/>
        <v>0</v>
      </c>
      <c r="V136" s="555"/>
      <c r="W136"/>
      <c r="X136"/>
      <c r="Y136"/>
      <c r="Z136"/>
    </row>
    <row r="137" spans="1:26" s="38" customFormat="1" ht="13.5" customHeight="1" x14ac:dyDescent="0.25">
      <c r="A137" s="1542" t="s">
        <v>570</v>
      </c>
      <c r="B137" s="1575"/>
      <c r="C137" s="1542" t="s">
        <v>568</v>
      </c>
      <c r="D137" s="1506"/>
      <c r="E137" s="1506"/>
      <c r="F137" s="1506"/>
      <c r="G137" s="1506"/>
      <c r="H137" s="1575"/>
      <c r="I137" s="943">
        <v>0</v>
      </c>
      <c r="J137" s="560">
        <v>0</v>
      </c>
      <c r="K137" s="1031" t="s">
        <v>864</v>
      </c>
      <c r="L137" s="559">
        <f t="shared" ref="L137" si="27">J137+I137</f>
        <v>0</v>
      </c>
      <c r="M137" s="631" t="s">
        <v>485</v>
      </c>
      <c r="N137" s="611"/>
      <c r="O137" s="579"/>
      <c r="P137" s="579"/>
      <c r="Q137" s="579"/>
      <c r="R137" s="579"/>
      <c r="S137" s="580"/>
      <c r="T137" s="581">
        <f t="shared" ref="T137" si="28">I137+SUM(N137,P137,R137)</f>
        <v>0</v>
      </c>
      <c r="U137" s="816">
        <f t="shared" ref="U137" si="29">J137+SUM(O137,Q137,S137)</f>
        <v>0</v>
      </c>
      <c r="V137" s="555"/>
      <c r="W137"/>
      <c r="X137"/>
      <c r="Y137"/>
      <c r="Z137"/>
    </row>
    <row r="138" spans="1:26" s="38" customFormat="1" ht="13.5" customHeight="1" thickBot="1" x14ac:dyDescent="0.3">
      <c r="A138" s="1558" t="s">
        <v>570</v>
      </c>
      <c r="B138" s="1589"/>
      <c r="C138" s="1558" t="s">
        <v>568</v>
      </c>
      <c r="D138" s="1559"/>
      <c r="E138" s="1559"/>
      <c r="F138" s="1559"/>
      <c r="G138" s="1559"/>
      <c r="H138" s="1589"/>
      <c r="I138" s="1026">
        <v>0</v>
      </c>
      <c r="J138" s="567">
        <v>0</v>
      </c>
      <c r="K138" s="1031" t="s">
        <v>864</v>
      </c>
      <c r="L138" s="585">
        <f t="shared" si="24"/>
        <v>0</v>
      </c>
      <c r="M138" s="560" t="s">
        <v>485</v>
      </c>
      <c r="N138" s="612"/>
      <c r="O138" s="587"/>
      <c r="P138" s="587"/>
      <c r="Q138" s="587"/>
      <c r="R138" s="587"/>
      <c r="S138" s="588"/>
      <c r="T138" s="581">
        <f t="shared" si="26"/>
        <v>0</v>
      </c>
      <c r="U138" s="816">
        <f t="shared" si="26"/>
        <v>0</v>
      </c>
      <c r="V138" s="555"/>
      <c r="W138"/>
      <c r="X138"/>
      <c r="Y138"/>
      <c r="Z138"/>
    </row>
    <row r="139" spans="1:26" ht="15.75" thickBot="1" x14ac:dyDescent="0.3">
      <c r="A139" s="1757" t="s">
        <v>571</v>
      </c>
      <c r="B139" s="1963"/>
      <c r="C139" s="1963"/>
      <c r="D139" s="1963"/>
      <c r="E139" s="1963"/>
      <c r="F139" s="1963"/>
      <c r="G139" s="1963"/>
      <c r="H139" s="1964"/>
      <c r="I139" s="449">
        <f>SUM(I117:I138)</f>
        <v>9400</v>
      </c>
      <c r="J139" s="485">
        <f>SUM(J117:J138)</f>
        <v>15500</v>
      </c>
      <c r="K139" s="449"/>
      <c r="L139" s="484">
        <f>SUM(L117:L138)</f>
        <v>24900</v>
      </c>
      <c r="M139" s="560" t="s">
        <v>485</v>
      </c>
      <c r="N139" s="425"/>
      <c r="O139" s="425"/>
      <c r="P139" s="425"/>
      <c r="T139" s="449">
        <f>SUM(T116:T138)</f>
        <v>9400</v>
      </c>
      <c r="U139" s="484">
        <f>SUM(U116:U138)</f>
        <v>15500</v>
      </c>
      <c r="V139"/>
    </row>
    <row r="140" spans="1:26" ht="15.75" customHeight="1" thickBot="1" x14ac:dyDescent="0.3">
      <c r="A140" s="1536" t="s">
        <v>572</v>
      </c>
      <c r="B140" s="1537"/>
      <c r="C140" s="1537"/>
      <c r="D140" s="1537"/>
      <c r="E140" s="1537"/>
      <c r="F140" s="1537"/>
      <c r="G140" s="1537"/>
      <c r="H140" s="1538"/>
      <c r="I140" s="449">
        <f>SUM(I139,I111,I87,I73,I59,I38,I22)</f>
        <v>257695</v>
      </c>
      <c r="J140" s="449">
        <f>SUM(J139,J111,J87,J73,J59,J38,J22)</f>
        <v>95110</v>
      </c>
      <c r="K140" s="485"/>
      <c r="L140" s="485">
        <f>SUM(L139,L111,L87,L73,L59,L38,L22)</f>
        <v>352805</v>
      </c>
      <c r="M140" s="567" t="s">
        <v>485</v>
      </c>
      <c r="N140" s="425"/>
      <c r="O140" s="425"/>
      <c r="P140" s="425"/>
      <c r="T140" s="449">
        <f>SUM(T139,T111,T87,T73,T59,T38,T22)</f>
        <v>257695</v>
      </c>
      <c r="U140" s="449">
        <f>SUM(U139,U111,U87,U73,U59,U38,U22)</f>
        <v>95110</v>
      </c>
      <c r="V140"/>
    </row>
    <row r="141" spans="1:26" hidden="1" x14ac:dyDescent="0.25">
      <c r="A141" s="1539" t="s">
        <v>573</v>
      </c>
      <c r="B141" s="1540"/>
      <c r="C141" s="1540"/>
      <c r="D141" s="1540"/>
      <c r="E141" s="1540"/>
      <c r="F141" s="1540"/>
      <c r="G141" s="1540"/>
      <c r="H141" s="1540"/>
      <c r="I141" s="1540"/>
      <c r="J141" s="1541"/>
      <c r="K141" s="1036"/>
      <c r="L141" s="1401"/>
      <c r="W141" s="97"/>
      <c r="X141" s="97"/>
    </row>
    <row r="142" spans="1:26" ht="15.75" hidden="1" thickBot="1" x14ac:dyDescent="0.3">
      <c r="A142" s="1527" t="s">
        <v>503</v>
      </c>
      <c r="B142" s="1528"/>
      <c r="C142" s="1528"/>
      <c r="D142" s="1528"/>
      <c r="E142" s="1528"/>
      <c r="F142" s="1528"/>
      <c r="G142" s="1528"/>
      <c r="H142" s="1528"/>
      <c r="I142" s="1528"/>
      <c r="J142" s="1529"/>
      <c r="K142" s="1037"/>
      <c r="L142" s="452"/>
      <c r="W142" s="97"/>
      <c r="X142" s="97"/>
    </row>
    <row r="143" spans="1:26" ht="15.75" thickBot="1" x14ac:dyDescent="0.3">
      <c r="A143" s="946"/>
      <c r="B143" s="452"/>
      <c r="C143" s="452"/>
      <c r="D143" s="452"/>
      <c r="E143" s="452"/>
      <c r="F143" s="452"/>
      <c r="G143" s="452"/>
      <c r="H143" s="452"/>
      <c r="I143" s="478"/>
      <c r="J143" s="476"/>
      <c r="K143" s="1040"/>
      <c r="L143" s="478"/>
      <c r="W143" s="97"/>
      <c r="X143" s="97"/>
    </row>
    <row r="144" spans="1:26" ht="15.75" customHeight="1" thickBot="1" x14ac:dyDescent="0.3">
      <c r="A144" s="1615" t="s">
        <v>884</v>
      </c>
      <c r="B144" s="1616"/>
      <c r="C144" s="1616"/>
      <c r="D144" s="1616"/>
      <c r="E144" s="1616"/>
      <c r="F144" s="1616"/>
      <c r="G144" s="1616"/>
      <c r="H144" s="1616"/>
      <c r="I144" s="1616"/>
      <c r="J144" s="1616"/>
      <c r="K144" s="1616"/>
      <c r="L144" s="1616"/>
      <c r="M144" s="1617"/>
      <c r="W144" s="97"/>
      <c r="X144" s="97"/>
    </row>
    <row r="145" spans="1:31" ht="42.95" customHeight="1" thickBot="1" x14ac:dyDescent="0.3">
      <c r="A145" s="483" t="s">
        <v>885</v>
      </c>
      <c r="B145" s="1605" t="s">
        <v>886</v>
      </c>
      <c r="C145" s="1776"/>
      <c r="D145" s="483" t="s">
        <v>887</v>
      </c>
      <c r="E145" s="483" t="s">
        <v>1167</v>
      </c>
      <c r="F145" s="1373" t="s">
        <v>518</v>
      </c>
      <c r="G145" s="483" t="s">
        <v>575</v>
      </c>
      <c r="H145" s="483" t="s">
        <v>889</v>
      </c>
      <c r="I145" s="483" t="s">
        <v>468</v>
      </c>
      <c r="J145" s="482" t="s">
        <v>458</v>
      </c>
      <c r="K145" s="464" t="s">
        <v>856</v>
      </c>
      <c r="L145" s="464" t="s">
        <v>857</v>
      </c>
      <c r="M145" s="464" t="s">
        <v>470</v>
      </c>
      <c r="N145" s="1961" t="s">
        <v>461</v>
      </c>
      <c r="O145" s="1962"/>
      <c r="P145" s="1962"/>
      <c r="Q145" s="1962"/>
      <c r="R145" s="1962"/>
      <c r="S145" s="1962"/>
      <c r="T145" s="1962"/>
      <c r="U145" s="862"/>
      <c r="W145" s="436"/>
    </row>
    <row r="146" spans="1:31" s="425" customFormat="1" ht="15" customHeight="1" thickBot="1" x14ac:dyDescent="0.3">
      <c r="A146" s="1263" t="s">
        <v>1168</v>
      </c>
      <c r="B146" s="1777" t="s">
        <v>1169</v>
      </c>
      <c r="C146" s="1778"/>
      <c r="D146" s="1263" t="s">
        <v>1170</v>
      </c>
      <c r="E146" s="1264" t="s">
        <v>648</v>
      </c>
      <c r="F146" s="1265" t="s">
        <v>893</v>
      </c>
      <c r="G146" s="1055">
        <v>0.1</v>
      </c>
      <c r="H146" s="1056">
        <f>L22+L38+L59+L73+L87+L139</f>
        <v>93605</v>
      </c>
      <c r="I146" s="1046">
        <f>G146*H146*0.75</f>
        <v>7020.375</v>
      </c>
      <c r="J146" s="488">
        <f>G146*H146*0.25</f>
        <v>2340.125</v>
      </c>
      <c r="K146" s="1030" t="s">
        <v>1028</v>
      </c>
      <c r="L146" s="1333">
        <f>J146+I146</f>
        <v>9360.5</v>
      </c>
      <c r="M146" s="628" t="s">
        <v>485</v>
      </c>
      <c r="N146" s="861"/>
      <c r="O146" s="768"/>
      <c r="P146" s="768"/>
      <c r="Q146" s="768"/>
      <c r="R146" s="768"/>
      <c r="S146" s="769"/>
      <c r="T146" s="860">
        <f>I147+SUM(N147,P147,R147)</f>
        <v>7020.375</v>
      </c>
      <c r="U146" s="491">
        <f>J147+SUM(O147,Q147,S147)</f>
        <v>2340.125</v>
      </c>
      <c r="W146"/>
      <c r="X146"/>
      <c r="Y146"/>
      <c r="Z146"/>
      <c r="AA146"/>
      <c r="AB146"/>
      <c r="AC146"/>
      <c r="AD146"/>
      <c r="AE146"/>
    </row>
    <row r="147" spans="1:31" s="425" customFormat="1" ht="15.75" thickBot="1" x14ac:dyDescent="0.3">
      <c r="A147" s="1536" t="s">
        <v>578</v>
      </c>
      <c r="B147" s="1627"/>
      <c r="C147" s="1627"/>
      <c r="D147" s="1627"/>
      <c r="E147" s="1627"/>
      <c r="F147" s="1627"/>
      <c r="G147" s="1627"/>
      <c r="H147" s="1627"/>
      <c r="I147" s="449">
        <f>I146</f>
        <v>7020.375</v>
      </c>
      <c r="J147" s="449">
        <f>J146</f>
        <v>2340.125</v>
      </c>
      <c r="K147" s="449"/>
      <c r="L147" s="485">
        <f>L146</f>
        <v>9360.5</v>
      </c>
      <c r="M147" s="567" t="s">
        <v>485</v>
      </c>
      <c r="N147" s="481"/>
      <c r="O147" s="474"/>
      <c r="P147" s="474"/>
      <c r="Q147" s="474"/>
      <c r="R147" s="474"/>
      <c r="S147" s="475"/>
      <c r="T147" s="493">
        <f>T146</f>
        <v>7020.375</v>
      </c>
      <c r="U147" s="494">
        <f>U146</f>
        <v>2340.125</v>
      </c>
      <c r="W147"/>
      <c r="X147"/>
      <c r="Y147"/>
      <c r="Z147"/>
      <c r="AA147"/>
      <c r="AB147"/>
      <c r="AC147"/>
      <c r="AD147"/>
      <c r="AE147"/>
    </row>
    <row r="148" spans="1:31" s="425" customFormat="1" ht="15.75" thickBot="1" x14ac:dyDescent="0.3">
      <c r="A148" s="495"/>
      <c r="B148" s="496"/>
      <c r="C148" s="496"/>
      <c r="D148" s="496"/>
      <c r="E148" s="496"/>
      <c r="F148" s="496"/>
      <c r="G148" s="496"/>
      <c r="H148" s="496"/>
      <c r="I148" s="497"/>
      <c r="J148" s="949"/>
      <c r="K148" s="1042"/>
      <c r="L148" s="497"/>
      <c r="M148" s="100"/>
      <c r="T148"/>
      <c r="U148"/>
      <c r="W148"/>
      <c r="X148"/>
      <c r="Y148"/>
      <c r="Z148"/>
      <c r="AA148"/>
      <c r="AB148"/>
      <c r="AC148"/>
      <c r="AD148"/>
      <c r="AE148"/>
    </row>
    <row r="149" spans="1:31" s="425" customFormat="1" ht="45.75" thickBot="1" x14ac:dyDescent="0.3">
      <c r="A149" s="495"/>
      <c r="B149" s="496"/>
      <c r="C149" s="496"/>
      <c r="D149" s="496"/>
      <c r="E149" s="496"/>
      <c r="F149" s="496"/>
      <c r="G149" s="496"/>
      <c r="H149" s="496"/>
      <c r="J149" s="858" t="s">
        <v>468</v>
      </c>
      <c r="K149" s="442" t="s">
        <v>853</v>
      </c>
      <c r="L149" s="482" t="s">
        <v>469</v>
      </c>
      <c r="M149" s="464" t="s">
        <v>470</v>
      </c>
      <c r="T149" s="97"/>
      <c r="U149" s="97"/>
      <c r="W149"/>
      <c r="X149"/>
      <c r="Y149"/>
      <c r="Z149"/>
      <c r="AA149"/>
      <c r="AB149"/>
      <c r="AC149"/>
      <c r="AD149"/>
      <c r="AE149"/>
    </row>
    <row r="150" spans="1:31" s="425" customFormat="1" ht="15.75" thickBot="1" x14ac:dyDescent="0.3">
      <c r="A150" s="1622" t="s">
        <v>579</v>
      </c>
      <c r="B150" s="1623"/>
      <c r="C150" s="1623"/>
      <c r="D150" s="1623"/>
      <c r="E150" s="1623"/>
      <c r="F150" s="1623"/>
      <c r="G150" s="1623"/>
      <c r="H150" s="1623"/>
      <c r="I150" s="1624"/>
      <c r="J150" s="1107">
        <f>SUM(I147,I140)</f>
        <v>264715.375</v>
      </c>
      <c r="K150" s="499">
        <f>SUM(J147,J140)</f>
        <v>97450.125</v>
      </c>
      <c r="L150" s="499">
        <f>SUM(L147,L140)</f>
        <v>362165.5</v>
      </c>
      <c r="M150" s="1108" t="s">
        <v>485</v>
      </c>
      <c r="T150" s="500">
        <f>SUM(T147,T140)</f>
        <v>264715.375</v>
      </c>
      <c r="U150" s="501">
        <f>SUM(U147,U140)</f>
        <v>97450.125</v>
      </c>
      <c r="W150"/>
      <c r="X150"/>
      <c r="Y150"/>
      <c r="Z150"/>
      <c r="AA150"/>
      <c r="AB150"/>
      <c r="AC150"/>
      <c r="AD150"/>
      <c r="AE150"/>
    </row>
    <row r="151" spans="1:31" s="425" customFormat="1" x14ac:dyDescent="0.25">
      <c r="A151" s="502"/>
      <c r="B151" s="1383"/>
      <c r="C151" s="1383"/>
      <c r="D151" s="1383"/>
      <c r="E151" s="1383"/>
      <c r="F151" s="1383"/>
      <c r="G151" s="1383"/>
      <c r="H151" s="1383"/>
      <c r="I151" s="503"/>
      <c r="J151" s="504"/>
      <c r="K151" s="503"/>
      <c r="L151" s="503"/>
      <c r="M151" s="100"/>
      <c r="N151" s="100"/>
      <c r="O151" s="100"/>
      <c r="P151" s="100"/>
      <c r="W151"/>
      <c r="X151"/>
      <c r="Y151"/>
      <c r="Z151"/>
      <c r="AA151"/>
      <c r="AB151"/>
      <c r="AC151"/>
      <c r="AD151"/>
      <c r="AE151"/>
    </row>
    <row r="152" spans="1:31" s="425" customFormat="1" ht="15.75" thickBot="1" x14ac:dyDescent="0.3">
      <c r="A152" s="505" t="s">
        <v>580</v>
      </c>
      <c r="B152"/>
      <c r="C152"/>
      <c r="D152"/>
      <c r="E152"/>
      <c r="F152"/>
      <c r="G152"/>
      <c r="H152"/>
      <c r="I152" s="506"/>
      <c r="J152" s="507"/>
      <c r="K152" s="1043"/>
      <c r="M152" s="100"/>
      <c r="N152" s="100"/>
      <c r="O152" s="100"/>
      <c r="P152" s="100"/>
      <c r="W152"/>
      <c r="X152"/>
      <c r="Y152"/>
      <c r="Z152"/>
      <c r="AA152"/>
      <c r="AB152"/>
      <c r="AC152"/>
      <c r="AD152"/>
      <c r="AE152"/>
    </row>
    <row r="153" spans="1:31" s="425" customFormat="1" x14ac:dyDescent="0.25">
      <c r="A153" s="1609" t="s">
        <v>503</v>
      </c>
      <c r="B153" s="1610"/>
      <c r="C153" s="1610"/>
      <c r="D153" s="1610"/>
      <c r="E153" s="1610"/>
      <c r="F153" s="1610"/>
      <c r="G153" s="1610"/>
      <c r="H153" s="1610"/>
      <c r="I153" s="1610"/>
      <c r="J153" s="1611"/>
      <c r="K153" s="1037"/>
      <c r="L153" s="508"/>
      <c r="M153" s="100"/>
      <c r="N153" s="100"/>
      <c r="O153" s="100"/>
      <c r="P153" s="100"/>
      <c r="W153"/>
      <c r="X153"/>
      <c r="Y153"/>
      <c r="Z153"/>
      <c r="AA153"/>
      <c r="AB153"/>
      <c r="AC153"/>
      <c r="AD153"/>
      <c r="AE153"/>
    </row>
    <row r="154" spans="1:31" s="425" customFormat="1" ht="15.75" thickBot="1" x14ac:dyDescent="0.3">
      <c r="A154" s="1612"/>
      <c r="B154" s="1613"/>
      <c r="C154" s="1613"/>
      <c r="D154" s="1613"/>
      <c r="E154" s="1613"/>
      <c r="F154" s="1613"/>
      <c r="G154" s="1613"/>
      <c r="H154" s="1613"/>
      <c r="I154" s="1613"/>
      <c r="J154" s="1614"/>
      <c r="K154" s="1037"/>
      <c r="L154" s="508"/>
      <c r="M154" s="100"/>
      <c r="N154" s="100"/>
      <c r="O154" s="100"/>
      <c r="P154" s="100"/>
      <c r="W154"/>
      <c r="X154"/>
      <c r="Y154"/>
      <c r="Z154"/>
      <c r="AA154"/>
      <c r="AB154"/>
      <c r="AC154"/>
      <c r="AD154"/>
      <c r="AE154"/>
    </row>
    <row r="155" spans="1:31" x14ac:dyDescent="0.25">
      <c r="K155" s="1044"/>
    </row>
    <row r="167" ht="18" customHeight="1" x14ac:dyDescent="0.25"/>
  </sheetData>
  <sheetProtection selectLockedCells="1"/>
  <mergeCells count="242">
    <mergeCell ref="A153:J154"/>
    <mergeCell ref="A137:B137"/>
    <mergeCell ref="C137:H137"/>
    <mergeCell ref="A135:B135"/>
    <mergeCell ref="C135:H135"/>
    <mergeCell ref="A136:B136"/>
    <mergeCell ref="C136:H136"/>
    <mergeCell ref="A144:M144"/>
    <mergeCell ref="B145:C145"/>
    <mergeCell ref="B146:C146"/>
    <mergeCell ref="A150:I150"/>
    <mergeCell ref="A147:H147"/>
    <mergeCell ref="N145:T145"/>
    <mergeCell ref="A138:B138"/>
    <mergeCell ref="C138:H138"/>
    <mergeCell ref="A139:H139"/>
    <mergeCell ref="A140:H140"/>
    <mergeCell ref="A141:J141"/>
    <mergeCell ref="A142:J142"/>
    <mergeCell ref="C126:H126"/>
    <mergeCell ref="A127:B127"/>
    <mergeCell ref="C127:H127"/>
    <mergeCell ref="A128:B128"/>
    <mergeCell ref="C128:H128"/>
    <mergeCell ref="A132:B132"/>
    <mergeCell ref="C132:H132"/>
    <mergeCell ref="A133:B133"/>
    <mergeCell ref="C133:H133"/>
    <mergeCell ref="A134:B134"/>
    <mergeCell ref="C134:H134"/>
    <mergeCell ref="A129:B129"/>
    <mergeCell ref="C129:H129"/>
    <mergeCell ref="A130:B130"/>
    <mergeCell ref="C130:H130"/>
    <mergeCell ref="A131:B131"/>
    <mergeCell ref="C131:H131"/>
    <mergeCell ref="A122:B122"/>
    <mergeCell ref="C122:H122"/>
    <mergeCell ref="A123:B123"/>
    <mergeCell ref="C123:H123"/>
    <mergeCell ref="A124:B124"/>
    <mergeCell ref="C124:H124"/>
    <mergeCell ref="A125:J125"/>
    <mergeCell ref="A126:B126"/>
    <mergeCell ref="A119:B119"/>
    <mergeCell ref="C119:H119"/>
    <mergeCell ref="A120:B120"/>
    <mergeCell ref="C120:H120"/>
    <mergeCell ref="A121:B121"/>
    <mergeCell ref="C121:H121"/>
    <mergeCell ref="A116:B116"/>
    <mergeCell ref="C116:H116"/>
    <mergeCell ref="N116:U116"/>
    <mergeCell ref="A117:B117"/>
    <mergeCell ref="C117:H117"/>
    <mergeCell ref="A118:B118"/>
    <mergeCell ref="C118:H118"/>
    <mergeCell ref="B110:C110"/>
    <mergeCell ref="E110:F110"/>
    <mergeCell ref="A111:H111"/>
    <mergeCell ref="A112:J112"/>
    <mergeCell ref="A113:J113"/>
    <mergeCell ref="A115:J115"/>
    <mergeCell ref="B107:C107"/>
    <mergeCell ref="E107:F107"/>
    <mergeCell ref="B108:C108"/>
    <mergeCell ref="E108:F108"/>
    <mergeCell ref="B109:C109"/>
    <mergeCell ref="E109:F109"/>
    <mergeCell ref="B105:C105"/>
    <mergeCell ref="E105:F105"/>
    <mergeCell ref="B106:C106"/>
    <mergeCell ref="E106:F106"/>
    <mergeCell ref="B104:C104"/>
    <mergeCell ref="E104:F104"/>
    <mergeCell ref="B94:C94"/>
    <mergeCell ref="E94:F94"/>
    <mergeCell ref="B95:C95"/>
    <mergeCell ref="E95:F95"/>
    <mergeCell ref="B101:C101"/>
    <mergeCell ref="E101:F101"/>
    <mergeCell ref="B102:C102"/>
    <mergeCell ref="E102:F102"/>
    <mergeCell ref="B103:C103"/>
    <mergeCell ref="E103:F103"/>
    <mergeCell ref="B99:C99"/>
    <mergeCell ref="E99:F99"/>
    <mergeCell ref="B100:C100"/>
    <mergeCell ref="E100:F100"/>
    <mergeCell ref="A89:J89"/>
    <mergeCell ref="A91:J91"/>
    <mergeCell ref="B92:C92"/>
    <mergeCell ref="E92:F92"/>
    <mergeCell ref="B98:C98"/>
    <mergeCell ref="E98:F98"/>
    <mergeCell ref="N92:U92"/>
    <mergeCell ref="B93:C93"/>
    <mergeCell ref="E93:F93"/>
    <mergeCell ref="B96:C96"/>
    <mergeCell ref="E96:F96"/>
    <mergeCell ref="B97:C97"/>
    <mergeCell ref="E97:F97"/>
    <mergeCell ref="A85:B85"/>
    <mergeCell ref="C85:H85"/>
    <mergeCell ref="A86:B86"/>
    <mergeCell ref="C86:H86"/>
    <mergeCell ref="A87:H87"/>
    <mergeCell ref="A88:J88"/>
    <mergeCell ref="A82:B82"/>
    <mergeCell ref="C82:H82"/>
    <mergeCell ref="A83:B83"/>
    <mergeCell ref="C83:H83"/>
    <mergeCell ref="A84:B84"/>
    <mergeCell ref="C84:H84"/>
    <mergeCell ref="N78:U78"/>
    <mergeCell ref="A79:B79"/>
    <mergeCell ref="C79:H79"/>
    <mergeCell ref="A80:B80"/>
    <mergeCell ref="C80:H80"/>
    <mergeCell ref="A81:B81"/>
    <mergeCell ref="C81:H81"/>
    <mergeCell ref="A73:H73"/>
    <mergeCell ref="A74:J74"/>
    <mergeCell ref="A75:J75"/>
    <mergeCell ref="A77:J77"/>
    <mergeCell ref="A78:B78"/>
    <mergeCell ref="C78:H78"/>
    <mergeCell ref="A67:H67"/>
    <mergeCell ref="A68:H68"/>
    <mergeCell ref="A69:H69"/>
    <mergeCell ref="A70:H70"/>
    <mergeCell ref="A71:H71"/>
    <mergeCell ref="A72:H72"/>
    <mergeCell ref="A61:J61"/>
    <mergeCell ref="A63:J63"/>
    <mergeCell ref="A64:H64"/>
    <mergeCell ref="N64:U64"/>
    <mergeCell ref="A65:H65"/>
    <mergeCell ref="A66:H66"/>
    <mergeCell ref="A56:A58"/>
    <mergeCell ref="B56:F56"/>
    <mergeCell ref="B57:F57"/>
    <mergeCell ref="B58:F58"/>
    <mergeCell ref="A59:H59"/>
    <mergeCell ref="A60:J60"/>
    <mergeCell ref="A50:A52"/>
    <mergeCell ref="E50:F50"/>
    <mergeCell ref="E51:F51"/>
    <mergeCell ref="E52:F52"/>
    <mergeCell ref="A53:A55"/>
    <mergeCell ref="E53:F53"/>
    <mergeCell ref="E54:F54"/>
    <mergeCell ref="E55:F55"/>
    <mergeCell ref="A44:A46"/>
    <mergeCell ref="E44:F44"/>
    <mergeCell ref="E45:F45"/>
    <mergeCell ref="E46:F46"/>
    <mergeCell ref="A47:A49"/>
    <mergeCell ref="E47:F47"/>
    <mergeCell ref="E48:F48"/>
    <mergeCell ref="E49:F49"/>
    <mergeCell ref="A38:H38"/>
    <mergeCell ref="A39:J39"/>
    <mergeCell ref="A40:J40"/>
    <mergeCell ref="A42:J42"/>
    <mergeCell ref="B43:H43"/>
    <mergeCell ref="N43:U43"/>
    <mergeCell ref="A36:B36"/>
    <mergeCell ref="C36:E36"/>
    <mergeCell ref="F36:G36"/>
    <mergeCell ref="A37:B37"/>
    <mergeCell ref="C37:E37"/>
    <mergeCell ref="F37:G37"/>
    <mergeCell ref="A34:B34"/>
    <mergeCell ref="C34:E34"/>
    <mergeCell ref="F34:G34"/>
    <mergeCell ref="A35:B35"/>
    <mergeCell ref="C35:E35"/>
    <mergeCell ref="F35:G35"/>
    <mergeCell ref="A32:B32"/>
    <mergeCell ref="C32:E32"/>
    <mergeCell ref="F32:G32"/>
    <mergeCell ref="A33:B33"/>
    <mergeCell ref="C33:E33"/>
    <mergeCell ref="F33:G33"/>
    <mergeCell ref="A30:B30"/>
    <mergeCell ref="C30:E30"/>
    <mergeCell ref="F30:G30"/>
    <mergeCell ref="A31:B31"/>
    <mergeCell ref="C31:E31"/>
    <mergeCell ref="F31:G31"/>
    <mergeCell ref="A28:B28"/>
    <mergeCell ref="C28:E28"/>
    <mergeCell ref="F28:G28"/>
    <mergeCell ref="A29:B29"/>
    <mergeCell ref="C29:E29"/>
    <mergeCell ref="F29:G29"/>
    <mergeCell ref="A24:J24"/>
    <mergeCell ref="A26:J26"/>
    <mergeCell ref="A27:B27"/>
    <mergeCell ref="C27:E27"/>
    <mergeCell ref="F27:G27"/>
    <mergeCell ref="N27:U27"/>
    <mergeCell ref="A20:C20"/>
    <mergeCell ref="A21:C21"/>
    <mergeCell ref="A22:H22"/>
    <mergeCell ref="A23:J23"/>
    <mergeCell ref="D20:F20"/>
    <mergeCell ref="D21:F21"/>
    <mergeCell ref="A17:C17"/>
    <mergeCell ref="A18:C18"/>
    <mergeCell ref="A19:C19"/>
    <mergeCell ref="A14:C14"/>
    <mergeCell ref="A15:C15"/>
    <mergeCell ref="A16:C16"/>
    <mergeCell ref="D14:F14"/>
    <mergeCell ref="D15:F15"/>
    <mergeCell ref="D16:F16"/>
    <mergeCell ref="D17:F17"/>
    <mergeCell ref="D18:F18"/>
    <mergeCell ref="D19:F19"/>
    <mergeCell ref="A12:C12"/>
    <mergeCell ref="A13:C13"/>
    <mergeCell ref="W6:Z6"/>
    <mergeCell ref="A7:D7"/>
    <mergeCell ref="E7:J7"/>
    <mergeCell ref="A9:J9"/>
    <mergeCell ref="N9:U9"/>
    <mergeCell ref="A10:C10"/>
    <mergeCell ref="D12:F12"/>
    <mergeCell ref="D13:F13"/>
    <mergeCell ref="A1:J1"/>
    <mergeCell ref="A2:J2"/>
    <mergeCell ref="A3:J3"/>
    <mergeCell ref="A4:J4"/>
    <mergeCell ref="A5:J5"/>
    <mergeCell ref="A6:D6"/>
    <mergeCell ref="E6:J6"/>
    <mergeCell ref="K4:M6"/>
    <mergeCell ref="A11:C11"/>
    <mergeCell ref="D10:F10"/>
    <mergeCell ref="D11:F11"/>
  </mergeCells>
  <dataValidations count="3">
    <dataValidation type="list" allowBlank="1" showInputMessage="1" showErrorMessage="1" sqref="B146:C146" xr:uid="{D0A7E8F7-0B9F-4743-A894-FC766E83C3DF}">
      <formula1>IndirectAnnualFedFunds</formula1>
    </dataValidation>
    <dataValidation type="list" allowBlank="1" showInputMessage="1" showErrorMessage="1" sqref="A146" xr:uid="{71839E71-5809-4643-8BF0-D77CBE327B47}">
      <formula1>IndirectEntityType</formula1>
    </dataValidation>
    <dataValidation type="list" allowBlank="1" showInputMessage="1" showErrorMessage="1" sqref="D93:D110" xr:uid="{8D4E6FBD-1DD9-4B80-8582-5E3EBE5E46FB}">
      <formula1>#REF!</formula1>
    </dataValidation>
  </dataValidations>
  <pageMargins left="0.25" right="0.25" top="0.75" bottom="0.75" header="0.3" footer="0.3"/>
  <pageSetup scale="35" fitToHeight="0" orientation="landscape" r:id="rId1"/>
  <rowBreaks count="2" manualBreakCount="2">
    <brk id="40" max="16383" man="1"/>
    <brk id="89"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E79D1A5-D069-4D12-8D67-5F4CE307D236}">
          <x14:formula1>
            <xm:f>Look_Up!#REF!</xm:f>
          </x14:formula1>
          <xm:sqref>D146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fitToPage="1"/>
  </sheetPr>
  <dimension ref="B1:M63"/>
  <sheetViews>
    <sheetView workbookViewId="0"/>
  </sheetViews>
  <sheetFormatPr defaultColWidth="9.140625" defaultRowHeight="12.75" x14ac:dyDescent="0.2"/>
  <cols>
    <col min="1" max="1" width="2.140625" style="390" customWidth="1"/>
    <col min="2" max="2" width="44.140625" style="390" customWidth="1"/>
    <col min="3" max="3" width="30.5703125" style="390" customWidth="1"/>
    <col min="4" max="4" width="24.85546875" style="390" customWidth="1"/>
    <col min="5" max="5" width="19.5703125" style="390" customWidth="1"/>
    <col min="6" max="6" width="17.85546875" style="390" customWidth="1"/>
    <col min="7" max="7" width="17.42578125" style="390" customWidth="1"/>
    <col min="8" max="12" width="9.140625" style="390"/>
    <col min="13" max="13" width="7.140625" style="390" customWidth="1"/>
    <col min="14" max="16384" width="9.140625" style="390"/>
  </cols>
  <sheetData>
    <row r="1" spans="2:13" x14ac:dyDescent="0.2">
      <c r="B1" s="1970" t="s">
        <v>444</v>
      </c>
      <c r="C1" s="1970"/>
      <c r="D1" s="1970"/>
      <c r="E1" s="1970"/>
      <c r="F1" s="1970"/>
      <c r="G1" s="1970"/>
    </row>
    <row r="2" spans="2:13" hidden="1" x14ac:dyDescent="0.2">
      <c r="B2" s="1970" t="s">
        <v>943</v>
      </c>
      <c r="C2" s="1970"/>
      <c r="D2" s="1970"/>
      <c r="E2" s="1970"/>
      <c r="F2" s="1970"/>
      <c r="G2" s="1970"/>
    </row>
    <row r="3" spans="2:13" ht="12.75" hidden="1" customHeight="1" x14ac:dyDescent="0.2">
      <c r="B3" s="1970" t="s">
        <v>944</v>
      </c>
      <c r="C3" s="1970"/>
      <c r="D3" s="1970"/>
      <c r="E3" s="1970"/>
      <c r="F3" s="1970"/>
      <c r="G3" s="1970"/>
    </row>
    <row r="4" spans="2:13" x14ac:dyDescent="0.2">
      <c r="B4" s="1970" t="s">
        <v>945</v>
      </c>
      <c r="C4" s="1970"/>
      <c r="D4" s="1970"/>
      <c r="E4" s="1970"/>
      <c r="F4" s="1970"/>
      <c r="G4" s="1970"/>
    </row>
    <row r="5" spans="2:13" ht="33" customHeight="1" x14ac:dyDescent="0.2">
      <c r="B5" s="1817" t="s">
        <v>946</v>
      </c>
      <c r="C5" s="1817"/>
      <c r="D5" s="1817"/>
      <c r="E5" s="1817"/>
      <c r="F5" s="1817"/>
      <c r="G5" s="1817"/>
    </row>
    <row r="6" spans="2:13" ht="47.25" customHeight="1" x14ac:dyDescent="0.2">
      <c r="B6" s="1815" t="s">
        <v>947</v>
      </c>
      <c r="C6" s="1816"/>
      <c r="D6" s="1816"/>
      <c r="E6" s="1816"/>
      <c r="F6" s="1816"/>
      <c r="G6" s="1816"/>
    </row>
    <row r="7" spans="2:13" ht="13.5" thickBot="1" x14ac:dyDescent="0.25">
      <c r="B7" s="1420"/>
      <c r="C7" s="1420"/>
      <c r="D7" s="1420"/>
      <c r="E7" s="1420"/>
      <c r="F7" s="1420"/>
      <c r="G7" s="1420"/>
    </row>
    <row r="8" spans="2:13" ht="15.75" customHeight="1" x14ac:dyDescent="0.2">
      <c r="B8" s="399" t="s">
        <v>948</v>
      </c>
      <c r="C8" s="1807" t="str">
        <f>'Tab 1-Application EXAMPLE'!C7</f>
        <v>We Love Rivers</v>
      </c>
      <c r="D8" s="1807"/>
      <c r="E8" s="1807"/>
      <c r="F8" s="1807"/>
      <c r="G8" s="1808"/>
    </row>
    <row r="9" spans="2:13" ht="13.5" thickBot="1" x14ac:dyDescent="0.25">
      <c r="B9" s="400" t="s">
        <v>949</v>
      </c>
      <c r="C9" s="1809" t="str">
        <f>'Tab 1-Application EXAMPLE'!C8</f>
        <v>TMDL Implementation in the James River and Tributaries</v>
      </c>
      <c r="D9" s="1810"/>
      <c r="E9" s="1810"/>
      <c r="F9" s="1810"/>
      <c r="G9" s="1811"/>
    </row>
    <row r="10" spans="2:13" ht="62.25" customHeight="1" x14ac:dyDescent="0.25">
      <c r="B10" s="1813" t="s">
        <v>950</v>
      </c>
      <c r="C10" s="1814"/>
      <c r="D10" s="525" t="s">
        <v>951</v>
      </c>
      <c r="E10" s="1276" t="b">
        <v>1</v>
      </c>
      <c r="F10" s="525" t="s">
        <v>952</v>
      </c>
      <c r="G10" s="526" t="s">
        <v>1059</v>
      </c>
      <c r="I10" s="1932" t="s">
        <v>1171</v>
      </c>
      <c r="J10" s="1933"/>
      <c r="K10" s="1933"/>
      <c r="L10" s="1933"/>
      <c r="M10" s="1934"/>
    </row>
    <row r="11" spans="2:13" ht="12.75" customHeight="1" x14ac:dyDescent="0.2">
      <c r="B11" s="400" t="s">
        <v>953</v>
      </c>
      <c r="C11" s="1812" t="s">
        <v>1125</v>
      </c>
      <c r="D11" s="1506"/>
      <c r="E11" s="1506"/>
      <c r="F11" s="1506"/>
      <c r="G11" s="1575"/>
      <c r="I11" s="1935"/>
      <c r="J11" s="1936"/>
      <c r="K11" s="1936"/>
      <c r="L11" s="1936"/>
      <c r="M11" s="1937"/>
    </row>
    <row r="12" spans="2:13" ht="12.75" customHeight="1" x14ac:dyDescent="0.2">
      <c r="B12" s="400" t="s">
        <v>954</v>
      </c>
      <c r="C12" s="1812" t="s">
        <v>1172</v>
      </c>
      <c r="D12" s="1506"/>
      <c r="E12" s="1506"/>
      <c r="F12" s="1506"/>
      <c r="G12" s="1575"/>
      <c r="I12" s="1935"/>
      <c r="J12" s="1936"/>
      <c r="K12" s="1936"/>
      <c r="L12" s="1936"/>
      <c r="M12" s="1937"/>
    </row>
    <row r="13" spans="2:13" ht="32.25" customHeight="1" thickBot="1" x14ac:dyDescent="0.25">
      <c r="B13" s="401" t="s">
        <v>956</v>
      </c>
      <c r="C13" s="1793" t="s">
        <v>1028</v>
      </c>
      <c r="D13" s="1559"/>
      <c r="E13" s="1559"/>
      <c r="F13" s="1559"/>
      <c r="G13" s="1589"/>
      <c r="I13" s="1935"/>
      <c r="J13" s="1936"/>
      <c r="K13" s="1936"/>
      <c r="L13" s="1936"/>
      <c r="M13" s="1937"/>
    </row>
    <row r="14" spans="2:13" ht="12.75" customHeight="1" x14ac:dyDescent="0.2">
      <c r="B14" s="516"/>
      <c r="I14" s="1935"/>
      <c r="J14" s="1936"/>
      <c r="K14" s="1936"/>
      <c r="L14" s="1936"/>
      <c r="M14" s="1937"/>
    </row>
    <row r="15" spans="2:13" ht="28.5" customHeight="1" thickBot="1" x14ac:dyDescent="0.25">
      <c r="B15" s="1794" t="s">
        <v>957</v>
      </c>
      <c r="C15" s="1795"/>
      <c r="D15" s="1795"/>
      <c r="E15" s="1795"/>
      <c r="F15" s="1795"/>
      <c r="G15" s="1795"/>
      <c r="I15" s="1935"/>
      <c r="J15" s="1936"/>
      <c r="K15" s="1936"/>
      <c r="L15" s="1936"/>
      <c r="M15" s="1937"/>
    </row>
    <row r="16" spans="2:13" ht="27.75" customHeight="1" thickBot="1" x14ac:dyDescent="0.25">
      <c r="B16" s="1796" t="s">
        <v>1173</v>
      </c>
      <c r="C16" s="1797"/>
      <c r="D16" s="1797"/>
      <c r="E16" s="1797"/>
      <c r="F16" s="1797"/>
      <c r="G16" s="1798"/>
      <c r="I16" s="1969"/>
      <c r="J16" s="1938"/>
      <c r="K16" s="1938"/>
      <c r="L16" s="1938"/>
      <c r="M16" s="1939"/>
    </row>
    <row r="17" spans="2:7" x14ac:dyDescent="0.2">
      <c r="B17" s="516"/>
    </row>
    <row r="18" spans="2:7" ht="15.75" customHeight="1" thickBot="1" x14ac:dyDescent="0.3">
      <c r="B18" s="1804" t="s">
        <v>958</v>
      </c>
      <c r="C18" s="1805"/>
      <c r="D18" s="1805"/>
      <c r="E18" s="1805"/>
      <c r="F18" s="1805"/>
      <c r="G18" s="1805"/>
    </row>
    <row r="19" spans="2:7" ht="42" customHeight="1" thickBot="1" x14ac:dyDescent="0.25">
      <c r="B19" s="1143" t="s">
        <v>959</v>
      </c>
      <c r="C19" s="1144" t="s">
        <v>960</v>
      </c>
      <c r="D19" s="1144" t="s">
        <v>961</v>
      </c>
      <c r="E19" s="1144" t="s">
        <v>962</v>
      </c>
      <c r="F19" s="1144" t="s">
        <v>963</v>
      </c>
      <c r="G19" s="1145" t="s">
        <v>964</v>
      </c>
    </row>
    <row r="20" spans="2:7" ht="12.75" customHeight="1" x14ac:dyDescent="0.2">
      <c r="B20" s="1146" t="s">
        <v>1174</v>
      </c>
      <c r="C20" s="1141" t="s">
        <v>979</v>
      </c>
      <c r="D20" s="1141" t="s">
        <v>1175</v>
      </c>
      <c r="E20" s="1141" t="s">
        <v>1176</v>
      </c>
      <c r="F20" s="1141" t="s">
        <v>1177</v>
      </c>
      <c r="G20" s="1142" t="s">
        <v>1178</v>
      </c>
    </row>
    <row r="21" spans="2:7" ht="12.75" customHeight="1" x14ac:dyDescent="0.2">
      <c r="B21" s="1147" t="s">
        <v>1179</v>
      </c>
      <c r="C21" s="1412" t="s">
        <v>979</v>
      </c>
      <c r="D21" s="1412" t="s">
        <v>1175</v>
      </c>
      <c r="E21" s="1412" t="s">
        <v>1176</v>
      </c>
      <c r="F21" s="1412" t="s">
        <v>1177</v>
      </c>
      <c r="G21" s="1148" t="s">
        <v>1178</v>
      </c>
    </row>
    <row r="22" spans="2:7" x14ac:dyDescent="0.2">
      <c r="B22" s="1147" t="s">
        <v>1180</v>
      </c>
      <c r="C22" s="1412" t="s">
        <v>979</v>
      </c>
      <c r="D22" s="1412" t="s">
        <v>1175</v>
      </c>
      <c r="E22" s="1412" t="s">
        <v>1176</v>
      </c>
      <c r="F22" s="1412" t="s">
        <v>1177</v>
      </c>
      <c r="G22" s="1148" t="s">
        <v>1178</v>
      </c>
    </row>
    <row r="23" spans="2:7" x14ac:dyDescent="0.2">
      <c r="B23" s="1147" t="s">
        <v>1181</v>
      </c>
      <c r="C23" s="1412" t="s">
        <v>979</v>
      </c>
      <c r="D23" s="1412" t="s">
        <v>1175</v>
      </c>
      <c r="E23" s="1412" t="s">
        <v>1176</v>
      </c>
      <c r="F23" s="1412" t="s">
        <v>1177</v>
      </c>
      <c r="G23" s="1148" t="s">
        <v>1178</v>
      </c>
    </row>
    <row r="24" spans="2:7" x14ac:dyDescent="0.2">
      <c r="B24" s="1147" t="s">
        <v>1182</v>
      </c>
      <c r="C24" s="1412" t="s">
        <v>979</v>
      </c>
      <c r="D24" s="1412" t="s">
        <v>1175</v>
      </c>
      <c r="E24" s="1412" t="s">
        <v>1176</v>
      </c>
      <c r="F24" s="1412" t="s">
        <v>1177</v>
      </c>
      <c r="G24" s="1148" t="s">
        <v>1178</v>
      </c>
    </row>
    <row r="25" spans="2:7" x14ac:dyDescent="0.2">
      <c r="B25" s="1147" t="s">
        <v>1183</v>
      </c>
      <c r="C25" s="1412" t="s">
        <v>979</v>
      </c>
      <c r="D25" s="1412" t="s">
        <v>1175</v>
      </c>
      <c r="E25" s="1412" t="s">
        <v>1176</v>
      </c>
      <c r="F25" s="1412" t="s">
        <v>1177</v>
      </c>
      <c r="G25" s="1148" t="s">
        <v>1178</v>
      </c>
    </row>
    <row r="26" spans="2:7" x14ac:dyDescent="0.2">
      <c r="B26" s="1147" t="s">
        <v>955</v>
      </c>
      <c r="C26" s="1412" t="s">
        <v>955</v>
      </c>
      <c r="D26" s="1412" t="s">
        <v>955</v>
      </c>
      <c r="E26" s="1412" t="s">
        <v>955</v>
      </c>
      <c r="F26" s="1412" t="s">
        <v>955</v>
      </c>
      <c r="G26" s="1148" t="s">
        <v>955</v>
      </c>
    </row>
    <row r="27" spans="2:7" x14ac:dyDescent="0.2">
      <c r="B27" s="1147" t="s">
        <v>955</v>
      </c>
      <c r="C27" s="1412" t="s">
        <v>955</v>
      </c>
      <c r="D27" s="1412" t="s">
        <v>955</v>
      </c>
      <c r="E27" s="1412" t="s">
        <v>955</v>
      </c>
      <c r="F27" s="1412" t="s">
        <v>955</v>
      </c>
      <c r="G27" s="1148" t="s">
        <v>955</v>
      </c>
    </row>
    <row r="28" spans="2:7" ht="13.5" thickBot="1" x14ac:dyDescent="0.25">
      <c r="B28" s="1149" t="s">
        <v>955</v>
      </c>
      <c r="C28" s="1413" t="s">
        <v>955</v>
      </c>
      <c r="D28" s="1413" t="s">
        <v>955</v>
      </c>
      <c r="E28" s="1413" t="s">
        <v>955</v>
      </c>
      <c r="F28" s="1413" t="s">
        <v>955</v>
      </c>
      <c r="G28" s="1150" t="s">
        <v>955</v>
      </c>
    </row>
    <row r="29" spans="2:7" x14ac:dyDescent="0.2">
      <c r="B29" s="516"/>
    </row>
    <row r="30" spans="2:7" ht="36" customHeight="1" thickBot="1" x14ac:dyDescent="0.25">
      <c r="B30" s="1794" t="s">
        <v>965</v>
      </c>
      <c r="C30" s="1795"/>
      <c r="D30" s="1795"/>
      <c r="E30" s="1795"/>
      <c r="F30" s="1795"/>
      <c r="G30" s="1795"/>
    </row>
    <row r="31" spans="2:7" ht="13.5" customHeight="1" thickBot="1" x14ac:dyDescent="0.25">
      <c r="B31" s="512" t="s">
        <v>966</v>
      </c>
      <c r="C31" s="1799" t="s">
        <v>1184</v>
      </c>
      <c r="D31" s="1802"/>
      <c r="E31" s="1802"/>
      <c r="F31" s="1802"/>
      <c r="G31" s="1803"/>
    </row>
    <row r="32" spans="2:7" ht="13.5" thickBot="1" x14ac:dyDescent="0.25">
      <c r="B32" s="543" t="s">
        <v>968</v>
      </c>
      <c r="C32" s="1796" t="s">
        <v>955</v>
      </c>
      <c r="D32" s="1797"/>
      <c r="E32" s="1797"/>
      <c r="F32" s="1797"/>
      <c r="G32" s="1798"/>
    </row>
    <row r="33" spans="2:7" ht="13.5" thickBot="1" x14ac:dyDescent="0.25">
      <c r="B33" s="543" t="s">
        <v>969</v>
      </c>
      <c r="C33" s="1796" t="s">
        <v>955</v>
      </c>
      <c r="D33" s="1797"/>
      <c r="E33" s="1797"/>
      <c r="F33" s="1797"/>
      <c r="G33" s="1798"/>
    </row>
    <row r="34" spans="2:7" ht="13.5" thickBot="1" x14ac:dyDescent="0.25">
      <c r="B34" s="543" t="s">
        <v>970</v>
      </c>
      <c r="C34" s="1796" t="s">
        <v>955</v>
      </c>
      <c r="D34" s="1797"/>
      <c r="E34" s="1797"/>
      <c r="F34" s="1797"/>
      <c r="G34" s="1798"/>
    </row>
    <row r="35" spans="2:7" ht="13.5" thickBot="1" x14ac:dyDescent="0.25">
      <c r="B35" s="543" t="s">
        <v>971</v>
      </c>
      <c r="C35" s="1796" t="s">
        <v>955</v>
      </c>
      <c r="D35" s="1797"/>
      <c r="E35" s="1797"/>
      <c r="F35" s="1797"/>
      <c r="G35" s="1798"/>
    </row>
    <row r="36" spans="2:7" ht="13.5" thickBot="1" x14ac:dyDescent="0.25">
      <c r="B36" s="516"/>
    </row>
    <row r="37" spans="2:7" ht="13.5" customHeight="1" thickBot="1" x14ac:dyDescent="0.25">
      <c r="B37" s="512" t="s">
        <v>972</v>
      </c>
      <c r="C37" s="1799" t="s">
        <v>1185</v>
      </c>
      <c r="D37" s="1800"/>
      <c r="E37" s="1800"/>
      <c r="F37" s="1800"/>
      <c r="G37" s="1801"/>
    </row>
    <row r="38" spans="2:7" ht="13.5" thickBot="1" x14ac:dyDescent="0.25">
      <c r="B38" s="543" t="s">
        <v>974</v>
      </c>
      <c r="C38" s="1796" t="s">
        <v>955</v>
      </c>
      <c r="D38" s="1797"/>
      <c r="E38" s="1797"/>
      <c r="F38" s="1797"/>
      <c r="G38" s="1798"/>
    </row>
    <row r="39" spans="2:7" ht="13.5" thickBot="1" x14ac:dyDescent="0.25">
      <c r="B39" s="543" t="s">
        <v>975</v>
      </c>
      <c r="C39" s="1796" t="s">
        <v>955</v>
      </c>
      <c r="D39" s="1797"/>
      <c r="E39" s="1797"/>
      <c r="F39" s="1797"/>
      <c r="G39" s="1798"/>
    </row>
    <row r="40" spans="2:7" ht="13.5" thickBot="1" x14ac:dyDescent="0.25">
      <c r="B40" s="543" t="s">
        <v>971</v>
      </c>
      <c r="C40" s="1796" t="s">
        <v>955</v>
      </c>
      <c r="D40" s="1797"/>
      <c r="E40" s="1797"/>
      <c r="F40" s="1797"/>
      <c r="G40" s="1798"/>
    </row>
    <row r="41" spans="2:7" ht="13.5" thickBot="1" x14ac:dyDescent="0.25">
      <c r="B41" s="516"/>
    </row>
    <row r="42" spans="2:7" ht="13.5" customHeight="1" thickBot="1" x14ac:dyDescent="0.25">
      <c r="B42" s="512" t="s">
        <v>976</v>
      </c>
      <c r="C42" s="1799" t="s">
        <v>1186</v>
      </c>
      <c r="D42" s="1800"/>
      <c r="E42" s="1800"/>
      <c r="F42" s="1800"/>
      <c r="G42" s="1801"/>
    </row>
    <row r="43" spans="2:7" ht="13.5" thickBot="1" x14ac:dyDescent="0.25">
      <c r="B43" s="543" t="s">
        <v>978</v>
      </c>
      <c r="C43" s="1796" t="s">
        <v>955</v>
      </c>
      <c r="D43" s="1797"/>
      <c r="E43" s="1797"/>
      <c r="F43" s="1797"/>
      <c r="G43" s="1798"/>
    </row>
    <row r="44" spans="2:7" ht="13.5" thickBot="1" x14ac:dyDescent="0.25">
      <c r="B44" s="543" t="s">
        <v>979</v>
      </c>
      <c r="C44" s="1796" t="s">
        <v>1187</v>
      </c>
      <c r="D44" s="1797"/>
      <c r="E44" s="1797"/>
      <c r="F44" s="1797"/>
      <c r="G44" s="1798"/>
    </row>
    <row r="45" spans="2:7" ht="13.5" thickBot="1" x14ac:dyDescent="0.25">
      <c r="B45" s="543" t="s">
        <v>980</v>
      </c>
      <c r="C45" s="1796" t="s">
        <v>955</v>
      </c>
      <c r="D45" s="1797"/>
      <c r="E45" s="1797"/>
      <c r="F45" s="1797"/>
      <c r="G45" s="1798"/>
    </row>
    <row r="46" spans="2:7" x14ac:dyDescent="0.2">
      <c r="B46" s="516"/>
    </row>
    <row r="47" spans="2:7" ht="30" customHeight="1" thickBot="1" x14ac:dyDescent="0.25">
      <c r="B47" s="1794" t="s">
        <v>981</v>
      </c>
      <c r="C47" s="1795"/>
      <c r="D47" s="1795"/>
      <c r="E47" s="1795"/>
      <c r="F47" s="1795"/>
      <c r="G47" s="1795"/>
    </row>
    <row r="48" spans="2:7" ht="13.5" thickBot="1" x14ac:dyDescent="0.25">
      <c r="B48" s="1796" t="s">
        <v>1059</v>
      </c>
      <c r="C48" s="1797"/>
      <c r="D48" s="1797"/>
      <c r="E48" s="1797"/>
      <c r="F48" s="1797"/>
      <c r="G48" s="1798"/>
    </row>
    <row r="49" spans="2:7" x14ac:dyDescent="0.2">
      <c r="B49" s="516"/>
    </row>
    <row r="50" spans="2:7" ht="13.5" customHeight="1" thickBot="1" x14ac:dyDescent="0.25">
      <c r="B50" s="1794" t="s">
        <v>982</v>
      </c>
      <c r="C50" s="1795"/>
      <c r="D50" s="1795"/>
      <c r="E50" s="1795"/>
      <c r="F50" s="1795"/>
      <c r="G50" s="1795"/>
    </row>
    <row r="51" spans="2:7" ht="13.5" thickBot="1" x14ac:dyDescent="0.25">
      <c r="B51" s="1796" t="s">
        <v>1188</v>
      </c>
      <c r="C51" s="1797"/>
      <c r="D51" s="1797"/>
      <c r="E51" s="1797"/>
      <c r="F51" s="1797"/>
      <c r="G51" s="1798"/>
    </row>
    <row r="52" spans="2:7" x14ac:dyDescent="0.2">
      <c r="B52" s="516"/>
    </row>
    <row r="53" spans="2:7" ht="31.5" customHeight="1" thickBot="1" x14ac:dyDescent="0.3">
      <c r="B53" s="1804" t="s">
        <v>983</v>
      </c>
      <c r="C53" s="1805"/>
      <c r="D53" s="1805"/>
      <c r="E53" s="1805"/>
      <c r="F53" s="1805"/>
      <c r="G53" s="1805"/>
    </row>
    <row r="54" spans="2:7" ht="13.5" thickBot="1" x14ac:dyDescent="0.25">
      <c r="B54" s="1796" t="s">
        <v>1059</v>
      </c>
      <c r="C54" s="1797"/>
      <c r="D54" s="1797"/>
      <c r="E54" s="1797"/>
      <c r="F54" s="1797"/>
      <c r="G54" s="1798"/>
    </row>
    <row r="55" spans="2:7" x14ac:dyDescent="0.2">
      <c r="B55" s="795"/>
      <c r="C55" s="796"/>
      <c r="D55" s="796"/>
      <c r="E55" s="796"/>
      <c r="F55" s="796"/>
      <c r="G55" s="796"/>
    </row>
    <row r="56" spans="2:7" ht="13.5" thickBot="1" x14ac:dyDescent="0.25">
      <c r="B56" s="1967" t="s">
        <v>984</v>
      </c>
      <c r="C56" s="1968"/>
      <c r="D56" s="1968"/>
      <c r="E56" s="1968"/>
      <c r="F56" s="1968"/>
      <c r="G56" s="1968"/>
    </row>
    <row r="57" spans="2:7" ht="42.75" customHeight="1" thickBot="1" x14ac:dyDescent="0.25">
      <c r="B57" s="1820" t="s">
        <v>1189</v>
      </c>
      <c r="C57" s="1821"/>
      <c r="D57" s="1821"/>
      <c r="E57" s="1821"/>
      <c r="F57" s="1821"/>
      <c r="G57" s="1822"/>
    </row>
    <row r="58" spans="2:7" x14ac:dyDescent="0.2">
      <c r="B58" s="516"/>
    </row>
    <row r="59" spans="2:7" ht="30.75" customHeight="1" thickBot="1" x14ac:dyDescent="0.25">
      <c r="B59" s="1411" t="s">
        <v>985</v>
      </c>
    </row>
    <row r="60" spans="2:7" ht="13.5" thickBot="1" x14ac:dyDescent="0.25">
      <c r="B60" s="1796" t="s">
        <v>1190</v>
      </c>
      <c r="C60" s="1797"/>
      <c r="D60" s="1797"/>
      <c r="E60" s="1797"/>
      <c r="F60" s="1797"/>
      <c r="G60" s="1798"/>
    </row>
    <row r="61" spans="2:7" x14ac:dyDescent="0.2">
      <c r="B61" s="516"/>
    </row>
    <row r="62" spans="2:7" ht="21" customHeight="1" thickBot="1" x14ac:dyDescent="0.25">
      <c r="B62" s="1794" t="s">
        <v>986</v>
      </c>
      <c r="C62" s="1795"/>
      <c r="D62" s="1795"/>
      <c r="E62" s="1795"/>
      <c r="F62" s="1795"/>
      <c r="G62" s="1795"/>
    </row>
    <row r="63" spans="2:7" ht="13.5" thickBot="1" x14ac:dyDescent="0.25">
      <c r="B63" s="1796" t="s">
        <v>1191</v>
      </c>
      <c r="C63" s="1797"/>
      <c r="D63" s="1797"/>
      <c r="E63" s="1797"/>
      <c r="F63" s="1797"/>
      <c r="G63" s="1798"/>
    </row>
  </sheetData>
  <sheetProtection selectLockedCells="1"/>
  <mergeCells count="41">
    <mergeCell ref="I10:M16"/>
    <mergeCell ref="B6:G6"/>
    <mergeCell ref="B1:G1"/>
    <mergeCell ref="B2:G2"/>
    <mergeCell ref="B3:G3"/>
    <mergeCell ref="B4:G4"/>
    <mergeCell ref="B5:G5"/>
    <mergeCell ref="C32:G32"/>
    <mergeCell ref="C8:G8"/>
    <mergeCell ref="C9:G9"/>
    <mergeCell ref="B10:C10"/>
    <mergeCell ref="C11:G11"/>
    <mergeCell ref="C12:G12"/>
    <mergeCell ref="C13:G13"/>
    <mergeCell ref="B15:G15"/>
    <mergeCell ref="B16:G16"/>
    <mergeCell ref="B18:G18"/>
    <mergeCell ref="B30:G30"/>
    <mergeCell ref="C31:G31"/>
    <mergeCell ref="B47:G47"/>
    <mergeCell ref="C33:G33"/>
    <mergeCell ref="C34:G34"/>
    <mergeCell ref="C35:G35"/>
    <mergeCell ref="C37:G37"/>
    <mergeCell ref="C38:G38"/>
    <mergeCell ref="C39:G39"/>
    <mergeCell ref="C40:G40"/>
    <mergeCell ref="C42:G42"/>
    <mergeCell ref="C43:G43"/>
    <mergeCell ref="C44:G44"/>
    <mergeCell ref="C45:G45"/>
    <mergeCell ref="B57:G57"/>
    <mergeCell ref="B60:G60"/>
    <mergeCell ref="B62:G62"/>
    <mergeCell ref="B63:G63"/>
    <mergeCell ref="B48:G48"/>
    <mergeCell ref="B50:G50"/>
    <mergeCell ref="B51:G51"/>
    <mergeCell ref="B53:G53"/>
    <mergeCell ref="B54:G54"/>
    <mergeCell ref="B56:G56"/>
  </mergeCells>
  <pageMargins left="0.25" right="0.25" top="0.75" bottom="0.75" header="0.3" footer="0.3"/>
  <pageSetup scale="8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800-000001000000}">
          <x14:formula1>
            <xm:f>'Grantee Project Data'!$C$35:$C$37</xm:f>
          </x14:formula1>
          <xm:sqref>C11:G11</xm:sqref>
        </x14:dataValidation>
        <x14:dataValidation type="list" allowBlank="1" showInputMessage="1" showErrorMessage="1" xr:uid="{00000000-0002-0000-2800-000002000000}">
          <x14:formula1>
            <xm:f>Look_Up!$C$1:$C$3</xm:f>
          </x14:formula1>
          <xm:sqref>G10</xm:sqref>
        </x14:dataValidation>
        <x14:dataValidation type="list" allowBlank="1" showInputMessage="1" showErrorMessage="1" xr:uid="{00000000-0002-0000-2800-000000000000}">
          <x14:formula1>
            <xm:f>Look_Up!#REF!</xm:f>
          </x14:formula1>
          <xm:sqref>E10</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dimension ref="A1:AF415"/>
  <sheetViews>
    <sheetView topLeftCell="E8" workbookViewId="0">
      <selection activeCell="H21" sqref="H21"/>
    </sheetView>
  </sheetViews>
  <sheetFormatPr defaultColWidth="9.140625" defaultRowHeight="12.75" customHeight="1" x14ac:dyDescent="0.2"/>
  <cols>
    <col min="1" max="1" width="13.42578125" style="38" bestFit="1" customWidth="1"/>
    <col min="2" max="2" width="17.85546875" style="38" hidden="1" customWidth="1"/>
    <col min="3" max="3" width="7.5703125" style="38" bestFit="1" customWidth="1"/>
    <col min="4" max="4" width="17.140625" style="38" bestFit="1" customWidth="1"/>
    <col min="5" max="5" width="23.42578125" style="38" customWidth="1"/>
    <col min="6" max="6" width="26.42578125" style="38" customWidth="1"/>
    <col min="7" max="7" width="52.85546875" style="38" customWidth="1"/>
    <col min="8" max="8" width="40.7109375" style="890" customWidth="1"/>
    <col min="9" max="9" width="8.85546875" style="890" customWidth="1"/>
    <col min="10" max="10" width="29.5703125" style="38" customWidth="1"/>
    <col min="11" max="12" width="19.42578125" style="38" customWidth="1"/>
    <col min="13" max="13" width="28.28515625" style="44" customWidth="1"/>
    <col min="14" max="14" width="12" style="38" customWidth="1"/>
    <col min="15" max="15" width="17.85546875" style="38" hidden="1" customWidth="1"/>
    <col min="16" max="18" width="9.140625" style="38"/>
    <col min="19" max="21" width="0" style="38" hidden="1" customWidth="1"/>
    <col min="22" max="22" width="9.140625" style="38"/>
    <col min="23" max="23" width="34.28515625" style="38" customWidth="1"/>
    <col min="24" max="25" width="9.140625" style="38" customWidth="1"/>
    <col min="26" max="26" width="17.140625" style="38" customWidth="1"/>
    <col min="27" max="28" width="9.140625" style="38" customWidth="1"/>
    <col min="29" max="29" width="9.140625" style="1462"/>
    <col min="30" max="30" width="12.28515625" style="1462" customWidth="1"/>
    <col min="31" max="16384" width="9.140625" style="38"/>
  </cols>
  <sheetData>
    <row r="1" spans="1:32" ht="15.75" customHeight="1" x14ac:dyDescent="0.2">
      <c r="A1" s="1342" t="s">
        <v>717</v>
      </c>
      <c r="B1" s="1343" t="s">
        <v>814</v>
      </c>
      <c r="C1" s="1342" t="s">
        <v>815</v>
      </c>
      <c r="D1" s="1341" t="s">
        <v>1192</v>
      </c>
      <c r="E1" s="1341" t="s">
        <v>749</v>
      </c>
      <c r="F1" s="1343" t="s">
        <v>1193</v>
      </c>
      <c r="G1" s="1343" t="s">
        <v>793</v>
      </c>
      <c r="H1" s="1355" t="s">
        <v>1194</v>
      </c>
      <c r="I1" s="1355" t="s">
        <v>1195</v>
      </c>
      <c r="J1" s="1343" t="s">
        <v>1196</v>
      </c>
      <c r="K1" s="1343" t="s">
        <v>798</v>
      </c>
      <c r="L1" s="1343" t="s">
        <v>1197</v>
      </c>
      <c r="M1" s="1343" t="s">
        <v>1198</v>
      </c>
      <c r="N1" s="1343" t="s">
        <v>1199</v>
      </c>
      <c r="O1" s="1343" t="s">
        <v>814</v>
      </c>
      <c r="P1" s="1343" t="s">
        <v>1200</v>
      </c>
      <c r="Q1" s="1343" t="s">
        <v>1201</v>
      </c>
      <c r="R1" s="1343" t="s">
        <v>1202</v>
      </c>
      <c r="W1" s="1343" t="s">
        <v>814</v>
      </c>
      <c r="X1" s="1343" t="s">
        <v>1200</v>
      </c>
      <c r="Z1" s="38" t="s">
        <v>814</v>
      </c>
      <c r="AA1" s="1343" t="s">
        <v>1201</v>
      </c>
      <c r="AC1" s="1462" t="s">
        <v>1818</v>
      </c>
      <c r="AD1" s="1462" t="s">
        <v>1822</v>
      </c>
      <c r="AF1" s="1343" t="s">
        <v>1815</v>
      </c>
    </row>
    <row r="2" spans="1:32" ht="15.75" customHeight="1" x14ac:dyDescent="0.2">
      <c r="A2" s="1340" t="s">
        <v>1203</v>
      </c>
      <c r="B2" s="38" t="s">
        <v>1204</v>
      </c>
      <c r="C2" s="1340" t="s">
        <v>805</v>
      </c>
      <c r="D2" s="38" t="s">
        <v>1205</v>
      </c>
      <c r="E2" s="38" t="s">
        <v>1206</v>
      </c>
      <c r="F2" s="38" t="s">
        <v>1207</v>
      </c>
      <c r="G2" s="38" t="s">
        <v>1208</v>
      </c>
      <c r="H2" s="890" t="s">
        <v>1209</v>
      </c>
      <c r="I2" s="890" t="s">
        <v>576</v>
      </c>
      <c r="J2" s="38" t="s">
        <v>1210</v>
      </c>
      <c r="K2" s="38" t="s">
        <v>1211</v>
      </c>
      <c r="L2" s="38" t="s">
        <v>811</v>
      </c>
      <c r="M2" s="1345" t="s">
        <v>1212</v>
      </c>
      <c r="N2" s="1351">
        <v>2080111</v>
      </c>
      <c r="O2" s="38" t="s">
        <v>1204</v>
      </c>
      <c r="P2" s="1347">
        <v>0.86</v>
      </c>
      <c r="Q2" s="1347">
        <v>0.75</v>
      </c>
      <c r="R2" s="1347">
        <v>0.18</v>
      </c>
      <c r="W2" s="38" t="s">
        <v>1204</v>
      </c>
      <c r="X2" s="1347">
        <v>0.86</v>
      </c>
      <c r="Z2" s="38" t="s">
        <v>1204</v>
      </c>
      <c r="AA2" s="1347">
        <v>0.75</v>
      </c>
      <c r="AC2" s="1462">
        <v>0.27</v>
      </c>
      <c r="AD2" s="1462" t="s">
        <v>1820</v>
      </c>
      <c r="AF2" s="38" t="s">
        <v>1828</v>
      </c>
    </row>
    <row r="3" spans="1:32" ht="15.75" customHeight="1" x14ac:dyDescent="0.2">
      <c r="A3" s="1340" t="s">
        <v>1213</v>
      </c>
      <c r="B3" s="38" t="s">
        <v>1214</v>
      </c>
      <c r="C3" s="1340" t="s">
        <v>1059</v>
      </c>
      <c r="D3" s="38" t="s">
        <v>1215</v>
      </c>
      <c r="E3" s="38" t="s">
        <v>1216</v>
      </c>
      <c r="F3" s="38" t="s">
        <v>1217</v>
      </c>
      <c r="G3" s="38" t="s">
        <v>806</v>
      </c>
      <c r="H3" s="1353" t="s">
        <v>1218</v>
      </c>
      <c r="I3" s="1356" t="s">
        <v>206</v>
      </c>
      <c r="J3" s="38" t="s">
        <v>809</v>
      </c>
      <c r="K3" s="38" t="s">
        <v>810</v>
      </c>
      <c r="L3" s="38" t="s">
        <v>1849</v>
      </c>
      <c r="M3" s="1345" t="s">
        <v>1219</v>
      </c>
      <c r="N3" s="1351">
        <v>2080108</v>
      </c>
      <c r="O3" s="38" t="s">
        <v>1214</v>
      </c>
      <c r="P3" s="1347">
        <v>0.79</v>
      </c>
      <c r="Q3" s="1347">
        <v>0.68</v>
      </c>
      <c r="R3" s="1347">
        <v>0.19</v>
      </c>
      <c r="W3" s="38" t="s">
        <v>1214</v>
      </c>
      <c r="X3" s="1347">
        <v>0.79</v>
      </c>
      <c r="Z3" s="38" t="s">
        <v>1214</v>
      </c>
      <c r="AA3" s="1347">
        <v>0.68</v>
      </c>
      <c r="AC3" s="1462">
        <v>0.28999999999999998</v>
      </c>
      <c r="AD3" s="1462" t="s">
        <v>1820</v>
      </c>
      <c r="AF3" s="38" t="s">
        <v>1829</v>
      </c>
    </row>
    <row r="4" spans="1:32" ht="15.75" customHeight="1" x14ac:dyDescent="0.2">
      <c r="A4" s="1340" t="s">
        <v>1220</v>
      </c>
      <c r="B4" s="38" t="s">
        <v>1221</v>
      </c>
      <c r="D4" s="38" t="s">
        <v>1222</v>
      </c>
      <c r="E4" s="38" t="s">
        <v>1091</v>
      </c>
      <c r="F4" s="38" t="s">
        <v>1223</v>
      </c>
      <c r="G4" s="38" t="s">
        <v>1224</v>
      </c>
      <c r="H4" s="1353" t="s">
        <v>1225</v>
      </c>
      <c r="I4" s="1356" t="s">
        <v>1226</v>
      </c>
      <c r="J4" s="38" t="s">
        <v>1227</v>
      </c>
      <c r="K4" s="38" t="s">
        <v>1228</v>
      </c>
      <c r="L4" s="38" t="s">
        <v>539</v>
      </c>
      <c r="M4" s="1345" t="s">
        <v>1219</v>
      </c>
      <c r="N4" s="1351">
        <v>2080201</v>
      </c>
      <c r="O4" s="38" t="s">
        <v>1221</v>
      </c>
      <c r="P4" s="1347">
        <v>0.36</v>
      </c>
      <c r="Q4" s="1347">
        <v>0.41</v>
      </c>
      <c r="R4" s="1347">
        <v>0.27</v>
      </c>
      <c r="W4" s="38" t="s">
        <v>1221</v>
      </c>
      <c r="X4" s="1347">
        <v>0.36</v>
      </c>
      <c r="Z4" s="38" t="s">
        <v>1221</v>
      </c>
      <c r="AA4" s="1347">
        <v>0.41</v>
      </c>
      <c r="AC4" s="1462">
        <v>0.33</v>
      </c>
      <c r="AD4" s="1462" t="s">
        <v>1820</v>
      </c>
    </row>
    <row r="5" spans="1:32" ht="15" x14ac:dyDescent="0.2">
      <c r="A5" s="1340" t="s">
        <v>1229</v>
      </c>
      <c r="B5" s="38" t="s">
        <v>1230</v>
      </c>
      <c r="C5" s="1340"/>
      <c r="D5" s="38" t="s">
        <v>1231</v>
      </c>
      <c r="E5" s="38" t="s">
        <v>1217</v>
      </c>
      <c r="G5" s="38" t="s">
        <v>1232</v>
      </c>
      <c r="H5" s="1353" t="s">
        <v>1233</v>
      </c>
      <c r="I5" s="1356" t="s">
        <v>1226</v>
      </c>
      <c r="J5" s="38" t="s">
        <v>539</v>
      </c>
      <c r="M5" s="1345" t="s">
        <v>1219</v>
      </c>
      <c r="N5" s="1351">
        <v>2080202</v>
      </c>
      <c r="O5" s="38" t="s">
        <v>1230</v>
      </c>
      <c r="P5" s="1347">
        <v>0.41</v>
      </c>
      <c r="Q5" s="1347">
        <v>0.57999999999999996</v>
      </c>
      <c r="R5" s="1347">
        <v>0.42</v>
      </c>
      <c r="W5" s="38" t="s">
        <v>1230</v>
      </c>
      <c r="X5" s="1347">
        <v>0.41</v>
      </c>
      <c r="Z5" s="38" t="s">
        <v>1230</v>
      </c>
      <c r="AA5" s="1347">
        <v>0.57999999999999996</v>
      </c>
      <c r="AC5" s="1462">
        <v>0.36</v>
      </c>
      <c r="AD5" s="1462" t="s">
        <v>1819</v>
      </c>
    </row>
    <row r="6" spans="1:32" ht="15" x14ac:dyDescent="0.2">
      <c r="A6" s="1340" t="s">
        <v>1234</v>
      </c>
      <c r="B6" s="38" t="s">
        <v>1235</v>
      </c>
      <c r="C6" s="1340"/>
      <c r="D6" s="38" t="s">
        <v>1236</v>
      </c>
      <c r="E6" s="38" t="s">
        <v>1237</v>
      </c>
      <c r="G6" s="38" t="s">
        <v>1238</v>
      </c>
      <c r="H6" s="1353" t="s">
        <v>1239</v>
      </c>
      <c r="I6" s="1356" t="s">
        <v>1226</v>
      </c>
      <c r="J6" s="38" t="s">
        <v>576</v>
      </c>
      <c r="M6" s="1345" t="s">
        <v>1219</v>
      </c>
      <c r="N6" s="1351">
        <v>2080203</v>
      </c>
      <c r="O6" s="38" t="s">
        <v>1235</v>
      </c>
      <c r="P6" s="1347">
        <v>0.55000000000000004</v>
      </c>
      <c r="Q6" s="1347">
        <v>0.48</v>
      </c>
      <c r="R6" s="1347">
        <v>0.3</v>
      </c>
      <c r="W6" s="38" t="s">
        <v>1235</v>
      </c>
      <c r="X6" s="1347">
        <v>0.55000000000000004</v>
      </c>
      <c r="Z6" s="38" t="s">
        <v>1235</v>
      </c>
      <c r="AA6" s="1347">
        <v>0.48</v>
      </c>
      <c r="AC6" s="1462">
        <v>0.39</v>
      </c>
      <c r="AD6" s="1462" t="s">
        <v>1819</v>
      </c>
    </row>
    <row r="7" spans="1:32" ht="15" x14ac:dyDescent="0.2">
      <c r="A7" s="1340" t="s">
        <v>1240</v>
      </c>
      <c r="B7" s="38" t="s">
        <v>1241</v>
      </c>
      <c r="C7" s="1340"/>
      <c r="D7" s="38" t="s">
        <v>1242</v>
      </c>
      <c r="G7" s="38" t="s">
        <v>1243</v>
      </c>
      <c r="H7" s="1353" t="s">
        <v>1244</v>
      </c>
      <c r="I7" s="1356" t="s">
        <v>1226</v>
      </c>
      <c r="M7" s="1345" t="s">
        <v>1219</v>
      </c>
      <c r="N7" s="1351">
        <v>2080204</v>
      </c>
      <c r="O7" s="38" t="s">
        <v>1241</v>
      </c>
      <c r="P7" s="1347">
        <v>0.56000000000000005</v>
      </c>
      <c r="Q7" s="1347">
        <v>0.56999999999999995</v>
      </c>
      <c r="R7" s="1347">
        <v>0.31</v>
      </c>
      <c r="W7" s="38" t="s">
        <v>1241</v>
      </c>
      <c r="X7" s="1347">
        <v>0.56000000000000005</v>
      </c>
      <c r="Z7" s="38" t="s">
        <v>1241</v>
      </c>
      <c r="AA7" s="1347">
        <v>0.56999999999999995</v>
      </c>
      <c r="AC7" s="1462">
        <v>0.41</v>
      </c>
      <c r="AD7" s="1462" t="s">
        <v>1823</v>
      </c>
    </row>
    <row r="8" spans="1:32" ht="15" x14ac:dyDescent="0.2">
      <c r="A8" s="1340" t="s">
        <v>1245</v>
      </c>
      <c r="B8" s="38" t="s">
        <v>1246</v>
      </c>
      <c r="C8" s="1340"/>
      <c r="D8" s="38" t="s">
        <v>1247</v>
      </c>
      <c r="G8" s="38" t="s">
        <v>1248</v>
      </c>
      <c r="H8" s="1353" t="s">
        <v>1249</v>
      </c>
      <c r="I8" s="1356" t="s">
        <v>1226</v>
      </c>
      <c r="M8" s="1345" t="s">
        <v>1219</v>
      </c>
      <c r="N8" s="1351">
        <v>2080205</v>
      </c>
      <c r="O8" s="38" t="s">
        <v>1246</v>
      </c>
      <c r="P8" s="1347">
        <v>0.56999999999999995</v>
      </c>
      <c r="Q8" s="1347">
        <v>0.46</v>
      </c>
      <c r="R8" s="1347">
        <v>0.2</v>
      </c>
      <c r="W8" s="38" t="s">
        <v>1246</v>
      </c>
      <c r="X8" s="1347">
        <v>0.56999999999999995</v>
      </c>
      <c r="Z8" s="38" t="s">
        <v>1246</v>
      </c>
      <c r="AA8" s="1347">
        <v>0.46</v>
      </c>
      <c r="AC8" s="1462">
        <v>0.42</v>
      </c>
      <c r="AD8" s="1462" t="s">
        <v>1819</v>
      </c>
    </row>
    <row r="9" spans="1:32" ht="15" x14ac:dyDescent="0.2">
      <c r="A9" s="1340" t="s">
        <v>1250</v>
      </c>
      <c r="B9" s="38" t="s">
        <v>1251</v>
      </c>
      <c r="C9" s="1340"/>
      <c r="D9" s="38" t="s">
        <v>1252</v>
      </c>
      <c r="G9" s="38" t="s">
        <v>1253</v>
      </c>
      <c r="H9" s="1353" t="s">
        <v>62</v>
      </c>
      <c r="I9" s="1356" t="s">
        <v>1226</v>
      </c>
      <c r="M9" s="1345" t="s">
        <v>1219</v>
      </c>
      <c r="N9" s="1351">
        <v>2080206</v>
      </c>
      <c r="O9" s="38" t="s">
        <v>1251</v>
      </c>
      <c r="P9" s="1347">
        <v>0.63</v>
      </c>
      <c r="Q9" s="1347">
        <v>0.53</v>
      </c>
      <c r="R9" s="1347">
        <v>0.17</v>
      </c>
      <c r="W9" s="38" t="s">
        <v>1251</v>
      </c>
      <c r="X9" s="1347">
        <v>0.63</v>
      </c>
      <c r="Z9" s="38" t="s">
        <v>1251</v>
      </c>
      <c r="AA9" s="1347">
        <v>0.53</v>
      </c>
      <c r="AC9" s="1462">
        <v>0.43</v>
      </c>
      <c r="AD9" s="1462" t="s">
        <v>1820</v>
      </c>
    </row>
    <row r="10" spans="1:32" ht="15" customHeight="1" x14ac:dyDescent="0.2">
      <c r="A10" s="1340" t="s">
        <v>1254</v>
      </c>
      <c r="B10" s="38" t="s">
        <v>1255</v>
      </c>
      <c r="C10" s="1340"/>
      <c r="D10" s="38" t="s">
        <v>1256</v>
      </c>
      <c r="G10" s="38" t="s">
        <v>1257</v>
      </c>
      <c r="H10" s="1353" t="s">
        <v>1258</v>
      </c>
      <c r="I10" s="1356" t="s">
        <v>1226</v>
      </c>
      <c r="M10" s="1345" t="s">
        <v>1219</v>
      </c>
      <c r="N10" s="1351">
        <v>2080207</v>
      </c>
      <c r="O10" s="38" t="s">
        <v>1255</v>
      </c>
      <c r="P10" s="1347">
        <v>0.41</v>
      </c>
      <c r="Q10" s="1347">
        <v>0.27</v>
      </c>
      <c r="R10" s="1347">
        <v>0.08</v>
      </c>
      <c r="W10" s="38" t="s">
        <v>1255</v>
      </c>
      <c r="X10" s="1347">
        <v>0.41</v>
      </c>
      <c r="Z10" s="38" t="s">
        <v>1255</v>
      </c>
      <c r="AA10" s="1347">
        <v>0.27</v>
      </c>
      <c r="AC10" s="1462">
        <v>0.46</v>
      </c>
      <c r="AD10" s="1462" t="s">
        <v>1820</v>
      </c>
    </row>
    <row r="11" spans="1:32" ht="15" x14ac:dyDescent="0.2">
      <c r="A11" s="1340" t="s">
        <v>1259</v>
      </c>
      <c r="B11" s="38" t="s">
        <v>1260</v>
      </c>
      <c r="C11" s="1340"/>
      <c r="D11" s="38" t="s">
        <v>539</v>
      </c>
      <c r="G11" s="38" t="s">
        <v>1261</v>
      </c>
      <c r="H11" s="1353" t="s">
        <v>1262</v>
      </c>
      <c r="I11" s="1356" t="s">
        <v>1226</v>
      </c>
      <c r="M11" s="1345" t="s">
        <v>1219</v>
      </c>
      <c r="N11" s="1351">
        <v>2080208</v>
      </c>
      <c r="O11" s="38" t="s">
        <v>1260</v>
      </c>
      <c r="P11" s="1347">
        <v>0.68</v>
      </c>
      <c r="Q11" s="1347">
        <v>0.69</v>
      </c>
      <c r="R11" s="1347">
        <v>0.23</v>
      </c>
      <c r="W11" s="38" t="s">
        <v>1260</v>
      </c>
      <c r="X11" s="1347">
        <v>0.68</v>
      </c>
      <c r="Z11" s="38" t="s">
        <v>1260</v>
      </c>
      <c r="AA11" s="1347">
        <v>0.69</v>
      </c>
      <c r="AC11" s="1462">
        <v>0.48</v>
      </c>
      <c r="AD11" s="1462" t="s">
        <v>1820</v>
      </c>
    </row>
    <row r="12" spans="1:32" ht="15" x14ac:dyDescent="0.2">
      <c r="A12" s="1340" t="s">
        <v>1263</v>
      </c>
      <c r="B12" s="38" t="s">
        <v>1264</v>
      </c>
      <c r="C12" s="1340"/>
      <c r="G12" s="38" t="s">
        <v>1844</v>
      </c>
      <c r="H12" s="1353" t="s">
        <v>1265</v>
      </c>
      <c r="I12" s="1356" t="s">
        <v>1226</v>
      </c>
      <c r="M12" s="1345" t="s">
        <v>1266</v>
      </c>
      <c r="N12" s="1351">
        <v>2070001</v>
      </c>
      <c r="O12" s="38" t="s">
        <v>1264</v>
      </c>
      <c r="P12" s="1347">
        <v>0.53</v>
      </c>
      <c r="Q12" s="1347">
        <v>0.6</v>
      </c>
      <c r="R12" s="1347">
        <v>0.45</v>
      </c>
      <c r="W12" s="38" t="s">
        <v>1264</v>
      </c>
      <c r="X12" s="1347">
        <v>0.53</v>
      </c>
      <c r="Z12" s="38" t="s">
        <v>1264</v>
      </c>
      <c r="AA12" s="1347">
        <v>0.6</v>
      </c>
      <c r="AC12" s="1462">
        <v>0.52</v>
      </c>
      <c r="AD12" s="1462" t="s">
        <v>1820</v>
      </c>
    </row>
    <row r="13" spans="1:32" ht="15" x14ac:dyDescent="0.2">
      <c r="A13" s="1340" t="s">
        <v>1267</v>
      </c>
      <c r="B13" s="38" t="s">
        <v>1268</v>
      </c>
      <c r="C13" s="1340"/>
      <c r="H13" s="1353" t="s">
        <v>1269</v>
      </c>
      <c r="I13" s="1356" t="s">
        <v>206</v>
      </c>
      <c r="M13" s="1345" t="s">
        <v>1266</v>
      </c>
      <c r="N13" s="1351">
        <v>2070004</v>
      </c>
      <c r="O13" s="38" t="s">
        <v>1268</v>
      </c>
      <c r="P13" s="1347">
        <v>0.71</v>
      </c>
      <c r="Q13" s="1347">
        <v>0.53</v>
      </c>
      <c r="R13" s="1347">
        <v>0.35</v>
      </c>
      <c r="W13" s="38" t="s">
        <v>1268</v>
      </c>
      <c r="X13" s="1347">
        <v>0.71</v>
      </c>
      <c r="Z13" s="38" t="s">
        <v>1268</v>
      </c>
      <c r="AA13" s="1347">
        <v>0.53</v>
      </c>
      <c r="AC13" s="1462">
        <v>0.53</v>
      </c>
      <c r="AD13" s="1462" t="s">
        <v>1823</v>
      </c>
    </row>
    <row r="14" spans="1:32" ht="15" x14ac:dyDescent="0.2">
      <c r="A14" s="1340" t="s">
        <v>1270</v>
      </c>
      <c r="B14" s="38" t="s">
        <v>1271</v>
      </c>
      <c r="C14" s="1340"/>
      <c r="H14" s="1353" t="s">
        <v>1272</v>
      </c>
      <c r="I14" s="1356" t="s">
        <v>206</v>
      </c>
      <c r="M14" s="1345" t="s">
        <v>1266</v>
      </c>
      <c r="N14" s="1351">
        <v>2070005</v>
      </c>
      <c r="O14" s="38" t="s">
        <v>1271</v>
      </c>
      <c r="P14" s="1347">
        <v>0.56000000000000005</v>
      </c>
      <c r="Q14" s="1347">
        <v>0.65</v>
      </c>
      <c r="R14" s="1347">
        <v>0.56000000000000005</v>
      </c>
      <c r="W14" s="38" t="s">
        <v>1271</v>
      </c>
      <c r="X14" s="1347">
        <v>0.56000000000000005</v>
      </c>
      <c r="Z14" s="38" t="s">
        <v>1271</v>
      </c>
      <c r="AA14" s="1347">
        <v>0.65</v>
      </c>
      <c r="AC14" s="1462">
        <v>0.55000000000000004</v>
      </c>
      <c r="AD14" s="1462" t="s">
        <v>1819</v>
      </c>
    </row>
    <row r="15" spans="1:32" ht="15" x14ac:dyDescent="0.2">
      <c r="A15" s="1340" t="s">
        <v>1273</v>
      </c>
      <c r="B15" s="38" t="s">
        <v>1274</v>
      </c>
      <c r="C15" s="1340"/>
      <c r="H15" s="1353" t="s">
        <v>1275</v>
      </c>
      <c r="I15" s="1356" t="s">
        <v>206</v>
      </c>
      <c r="M15" s="1345" t="s">
        <v>1266</v>
      </c>
      <c r="N15" s="1351">
        <v>2070006</v>
      </c>
      <c r="O15" s="38" t="s">
        <v>1274</v>
      </c>
      <c r="P15" s="1347">
        <v>0.7</v>
      </c>
      <c r="Q15" s="1347">
        <v>0.59</v>
      </c>
      <c r="R15" s="1347">
        <v>0.48</v>
      </c>
      <c r="W15" s="38" t="s">
        <v>1274</v>
      </c>
      <c r="X15" s="1347">
        <v>0.7</v>
      </c>
      <c r="Z15" s="38" t="s">
        <v>1274</v>
      </c>
      <c r="AA15" s="1347">
        <v>0.59</v>
      </c>
      <c r="AC15" s="1462">
        <v>0.56000000000000005</v>
      </c>
      <c r="AD15" s="1462" t="s">
        <v>1823</v>
      </c>
    </row>
    <row r="16" spans="1:32" ht="15" x14ac:dyDescent="0.2">
      <c r="A16" s="1340" t="s">
        <v>1276</v>
      </c>
      <c r="B16" s="38" t="s">
        <v>1277</v>
      </c>
      <c r="C16" s="1340"/>
      <c r="H16" s="1353" t="s">
        <v>1278</v>
      </c>
      <c r="I16" s="1356" t="s">
        <v>1226</v>
      </c>
      <c r="M16" s="1345" t="s">
        <v>1266</v>
      </c>
      <c r="N16" s="1351">
        <v>2070007</v>
      </c>
      <c r="O16" s="38" t="s">
        <v>1277</v>
      </c>
      <c r="P16" s="1347">
        <v>0.84</v>
      </c>
      <c r="Q16" s="1347">
        <v>0.63</v>
      </c>
      <c r="R16" s="1347">
        <v>0.46</v>
      </c>
      <c r="W16" s="38" t="s">
        <v>1277</v>
      </c>
      <c r="X16" s="1347">
        <v>0.84</v>
      </c>
      <c r="Z16" s="38" t="s">
        <v>1277</v>
      </c>
      <c r="AA16" s="1347">
        <v>0.63</v>
      </c>
      <c r="AC16" s="1462">
        <v>0.56999999999999995</v>
      </c>
      <c r="AD16" s="1462" t="s">
        <v>1823</v>
      </c>
    </row>
    <row r="17" spans="1:30" ht="15" x14ac:dyDescent="0.2">
      <c r="A17" s="1340" t="s">
        <v>1279</v>
      </c>
      <c r="B17" s="38" t="s">
        <v>1280</v>
      </c>
      <c r="C17" s="1340"/>
      <c r="H17" s="1353" t="s">
        <v>1281</v>
      </c>
      <c r="I17" s="1356" t="s">
        <v>206</v>
      </c>
      <c r="M17" s="1345" t="s">
        <v>1266</v>
      </c>
      <c r="N17" s="1351">
        <v>2070008</v>
      </c>
      <c r="O17" s="38" t="s">
        <v>1280</v>
      </c>
      <c r="P17" s="1347">
        <v>0.66</v>
      </c>
      <c r="Q17" s="1347">
        <v>0.53</v>
      </c>
      <c r="R17" s="1347">
        <v>0.35</v>
      </c>
      <c r="W17" s="38" t="s">
        <v>1280</v>
      </c>
      <c r="X17" s="1347">
        <v>0.66</v>
      </c>
      <c r="Z17" s="38" t="s">
        <v>1280</v>
      </c>
      <c r="AA17" s="1347">
        <v>0.53</v>
      </c>
      <c r="AC17" s="1462">
        <v>0.57999999999999996</v>
      </c>
      <c r="AD17" s="1462" t="s">
        <v>1820</v>
      </c>
    </row>
    <row r="18" spans="1:30" ht="15" x14ac:dyDescent="0.2">
      <c r="A18" s="1340" t="s">
        <v>1282</v>
      </c>
      <c r="B18" s="38" t="s">
        <v>1283</v>
      </c>
      <c r="C18" s="1340"/>
      <c r="H18" s="1353" t="s">
        <v>1284</v>
      </c>
      <c r="I18" s="1356" t="s">
        <v>206</v>
      </c>
      <c r="M18" s="1345" t="s">
        <v>1266</v>
      </c>
      <c r="N18" s="1351">
        <v>2070010</v>
      </c>
      <c r="O18" s="38" t="s">
        <v>1283</v>
      </c>
      <c r="P18" s="1347">
        <v>0.56999999999999995</v>
      </c>
      <c r="Q18" s="1347">
        <v>0.52</v>
      </c>
      <c r="R18" s="1347">
        <v>0.19</v>
      </c>
      <c r="W18" s="38" t="s">
        <v>1283</v>
      </c>
      <c r="X18" s="1347">
        <v>0.56999999999999995</v>
      </c>
      <c r="Z18" s="38" t="s">
        <v>1283</v>
      </c>
      <c r="AA18" s="1347">
        <v>0.52</v>
      </c>
      <c r="AC18" s="1462">
        <v>0.59</v>
      </c>
      <c r="AD18" s="1462" t="s">
        <v>1820</v>
      </c>
    </row>
    <row r="19" spans="1:30" ht="15" x14ac:dyDescent="0.2">
      <c r="A19" s="1340" t="s">
        <v>1285</v>
      </c>
      <c r="B19" s="38" t="s">
        <v>804</v>
      </c>
      <c r="C19" s="1340"/>
      <c r="H19" s="1353" t="s">
        <v>1286</v>
      </c>
      <c r="I19" s="1356" t="s">
        <v>206</v>
      </c>
      <c r="M19" s="1345" t="s">
        <v>1266</v>
      </c>
      <c r="N19" s="1351">
        <v>2070011</v>
      </c>
      <c r="O19" s="38" t="s">
        <v>804</v>
      </c>
      <c r="P19" s="1347">
        <v>0.74</v>
      </c>
      <c r="Q19" s="1347">
        <v>0.61</v>
      </c>
      <c r="R19" s="1347">
        <v>0.28000000000000003</v>
      </c>
      <c r="W19" s="38" t="s">
        <v>804</v>
      </c>
      <c r="X19" s="1347">
        <v>0.74</v>
      </c>
      <c r="Z19" s="38" t="s">
        <v>804</v>
      </c>
      <c r="AA19" s="1347">
        <v>0.61</v>
      </c>
      <c r="AC19" s="1463">
        <v>0.6</v>
      </c>
      <c r="AD19" s="1462" t="s">
        <v>1820</v>
      </c>
    </row>
    <row r="20" spans="1:30" ht="15" x14ac:dyDescent="0.2">
      <c r="A20" s="1340" t="s">
        <v>1287</v>
      </c>
      <c r="B20" s="38" t="s">
        <v>1288</v>
      </c>
      <c r="C20" s="1340"/>
      <c r="H20" s="1353" t="s">
        <v>1289</v>
      </c>
      <c r="I20" s="1356" t="s">
        <v>206</v>
      </c>
      <c r="M20" s="1345" t="s">
        <v>1290</v>
      </c>
      <c r="N20" s="1351">
        <v>2080102</v>
      </c>
      <c r="O20" s="38" t="s">
        <v>1288</v>
      </c>
      <c r="P20" s="1347">
        <v>0.85</v>
      </c>
      <c r="Q20" s="1347">
        <v>0.56000000000000005</v>
      </c>
      <c r="R20" s="1347">
        <v>0.18</v>
      </c>
      <c r="W20" s="38" t="s">
        <v>1288</v>
      </c>
      <c r="X20" s="1347">
        <v>0.85</v>
      </c>
      <c r="Z20" s="38" t="s">
        <v>1288</v>
      </c>
      <c r="AA20" s="1347">
        <v>0.56000000000000005</v>
      </c>
      <c r="AC20" s="1462">
        <v>0.61</v>
      </c>
      <c r="AD20" s="1462" t="s">
        <v>1820</v>
      </c>
    </row>
    <row r="21" spans="1:30" ht="15" x14ac:dyDescent="0.2">
      <c r="A21" s="1340" t="s">
        <v>1291</v>
      </c>
      <c r="B21" s="38" t="s">
        <v>1292</v>
      </c>
      <c r="C21" s="1340"/>
      <c r="H21" s="1353" t="s">
        <v>205</v>
      </c>
      <c r="I21" s="1356" t="s">
        <v>206</v>
      </c>
      <c r="M21" s="1345" t="s">
        <v>1290</v>
      </c>
      <c r="N21" s="1351">
        <v>2080103</v>
      </c>
      <c r="O21" s="38" t="s">
        <v>1292</v>
      </c>
      <c r="P21" s="1347">
        <v>0.64</v>
      </c>
      <c r="Q21" s="1347">
        <v>0.84</v>
      </c>
      <c r="R21" s="1347">
        <v>0.61</v>
      </c>
      <c r="W21" s="38" t="s">
        <v>1292</v>
      </c>
      <c r="X21" s="1347">
        <v>0.64</v>
      </c>
      <c r="Z21" s="38" t="s">
        <v>1292</v>
      </c>
      <c r="AA21" s="1347">
        <v>0.84</v>
      </c>
      <c r="AC21" s="1462">
        <v>0.63</v>
      </c>
      <c r="AD21" s="1462" t="s">
        <v>1823</v>
      </c>
    </row>
    <row r="22" spans="1:30" ht="15" x14ac:dyDescent="0.2">
      <c r="A22" s="1340" t="s">
        <v>1293</v>
      </c>
      <c r="B22" s="38" t="s">
        <v>1294</v>
      </c>
      <c r="C22" s="1344"/>
      <c r="H22" s="1353" t="s">
        <v>222</v>
      </c>
      <c r="I22" s="1356" t="s">
        <v>206</v>
      </c>
      <c r="M22" s="1352" t="s">
        <v>1295</v>
      </c>
      <c r="N22" s="1351">
        <v>2080104</v>
      </c>
      <c r="O22" s="38" t="s">
        <v>1294</v>
      </c>
      <c r="P22" s="1347">
        <v>0.77</v>
      </c>
      <c r="Q22" s="1347">
        <v>0.52</v>
      </c>
      <c r="R22" s="1347">
        <v>0.2</v>
      </c>
      <c r="W22" s="38" t="s">
        <v>1294</v>
      </c>
      <c r="X22" s="1347">
        <v>0.77</v>
      </c>
      <c r="Z22" s="38" t="s">
        <v>1294</v>
      </c>
      <c r="AA22" s="1347">
        <v>0.52</v>
      </c>
      <c r="AC22" s="1462">
        <v>0.64</v>
      </c>
      <c r="AD22" s="1462" t="s">
        <v>1819</v>
      </c>
    </row>
    <row r="23" spans="1:30" ht="15" x14ac:dyDescent="0.2">
      <c r="A23" s="1340" t="s">
        <v>1296</v>
      </c>
      <c r="B23" s="38" t="s">
        <v>1297</v>
      </c>
      <c r="C23" s="1340"/>
      <c r="H23" s="1353" t="s">
        <v>1298</v>
      </c>
      <c r="I23" s="1356" t="s">
        <v>206</v>
      </c>
      <c r="M23" s="1345" t="s">
        <v>1299</v>
      </c>
      <c r="N23" s="1351">
        <v>2080102</v>
      </c>
      <c r="O23" s="38" t="s">
        <v>1297</v>
      </c>
      <c r="P23" s="1347">
        <v>0.64</v>
      </c>
      <c r="Q23" s="1347">
        <v>0.43</v>
      </c>
      <c r="R23" s="1347">
        <v>0.12</v>
      </c>
      <c r="W23" s="38" t="s">
        <v>1297</v>
      </c>
      <c r="X23" s="1347">
        <v>0.64</v>
      </c>
      <c r="Z23" s="38" t="s">
        <v>1297</v>
      </c>
      <c r="AA23" s="1347">
        <v>0.43</v>
      </c>
      <c r="AC23" s="1462">
        <v>0.65</v>
      </c>
      <c r="AD23" s="1462" t="s">
        <v>1820</v>
      </c>
    </row>
    <row r="24" spans="1:30" ht="15" x14ac:dyDescent="0.2">
      <c r="A24" s="1340" t="s">
        <v>1300</v>
      </c>
      <c r="B24" s="38" t="s">
        <v>1301</v>
      </c>
      <c r="C24" s="1340"/>
      <c r="H24" s="1353" t="s">
        <v>1302</v>
      </c>
      <c r="I24" s="1356" t="s">
        <v>1226</v>
      </c>
      <c r="M24" s="1345" t="s">
        <v>1299</v>
      </c>
      <c r="N24" s="1351">
        <v>2080105</v>
      </c>
      <c r="O24" s="38" t="s">
        <v>1301</v>
      </c>
      <c r="P24" s="1347">
        <v>0.39</v>
      </c>
      <c r="Q24" s="1347">
        <v>0.28999999999999998</v>
      </c>
      <c r="R24" s="1347">
        <v>0.05</v>
      </c>
      <c r="W24" s="38" t="s">
        <v>1301</v>
      </c>
      <c r="X24" s="1347">
        <v>0.39</v>
      </c>
      <c r="Z24" s="38" t="s">
        <v>1301</v>
      </c>
      <c r="AA24" s="1347">
        <v>0.28999999999999998</v>
      </c>
      <c r="AC24" s="1462">
        <v>0.66</v>
      </c>
      <c r="AD24" s="1462" t="s">
        <v>1823</v>
      </c>
    </row>
    <row r="25" spans="1:30" ht="15" x14ac:dyDescent="0.2">
      <c r="A25" s="1340" t="s">
        <v>1303</v>
      </c>
      <c r="B25" s="38" t="s">
        <v>1304</v>
      </c>
      <c r="C25" s="1340"/>
      <c r="H25" s="1353" t="s">
        <v>1305</v>
      </c>
      <c r="I25" s="1356" t="s">
        <v>1226</v>
      </c>
      <c r="M25" s="1345" t="s">
        <v>1299</v>
      </c>
      <c r="N25" s="1351">
        <v>2080106</v>
      </c>
      <c r="O25" s="38" t="s">
        <v>1304</v>
      </c>
      <c r="P25" s="1347">
        <v>0.42</v>
      </c>
      <c r="Q25" s="1347">
        <v>0.33</v>
      </c>
      <c r="R25" s="1347">
        <v>0.15</v>
      </c>
      <c r="W25" s="38" t="s">
        <v>1304</v>
      </c>
      <c r="X25" s="1347">
        <v>0.42</v>
      </c>
      <c r="Z25" s="38" t="s">
        <v>1304</v>
      </c>
      <c r="AA25" s="1347">
        <v>0.33</v>
      </c>
      <c r="AC25" s="1462">
        <v>0.68</v>
      </c>
      <c r="AD25" s="1462" t="s">
        <v>1823</v>
      </c>
    </row>
    <row r="26" spans="1:30" ht="15" x14ac:dyDescent="0.2">
      <c r="A26" s="1340" t="s">
        <v>1306</v>
      </c>
      <c r="B26" s="38" t="s">
        <v>1307</v>
      </c>
      <c r="C26" s="1340"/>
      <c r="H26" s="1353" t="s">
        <v>266</v>
      </c>
      <c r="I26" s="1356" t="s">
        <v>206</v>
      </c>
      <c r="M26" s="1345" t="s">
        <v>1299</v>
      </c>
      <c r="N26" s="1351">
        <v>2080107</v>
      </c>
      <c r="O26" s="38" t="s">
        <v>1307</v>
      </c>
      <c r="P26" s="1347">
        <v>0.73</v>
      </c>
      <c r="Q26" s="1347">
        <v>0.46</v>
      </c>
      <c r="R26" s="1347">
        <v>0.17</v>
      </c>
      <c r="W26" s="38" t="s">
        <v>1307</v>
      </c>
      <c r="X26" s="1347">
        <v>0.73</v>
      </c>
      <c r="Z26" s="38" t="s">
        <v>1307</v>
      </c>
      <c r="AA26" s="1347">
        <v>0.46</v>
      </c>
      <c r="AC26" s="1462">
        <v>0.69</v>
      </c>
      <c r="AD26" s="1462" t="s">
        <v>1820</v>
      </c>
    </row>
    <row r="27" spans="1:30" ht="15" x14ac:dyDescent="0.2">
      <c r="A27" s="1340" t="s">
        <v>1308</v>
      </c>
      <c r="B27" s="38" t="s">
        <v>1309</v>
      </c>
      <c r="C27" s="1340"/>
      <c r="H27" s="1353" t="s">
        <v>1310</v>
      </c>
      <c r="I27" s="1356" t="s">
        <v>1226</v>
      </c>
      <c r="M27" s="1345" t="s">
        <v>1299</v>
      </c>
      <c r="N27" s="1351">
        <v>2080108</v>
      </c>
      <c r="O27" s="38" t="s">
        <v>1309</v>
      </c>
      <c r="P27" s="1347">
        <v>0.76</v>
      </c>
      <c r="Q27" s="1347">
        <v>0.66</v>
      </c>
      <c r="R27" s="1347">
        <v>0.24</v>
      </c>
      <c r="W27" s="38" t="s">
        <v>1309</v>
      </c>
      <c r="X27" s="1347">
        <v>0.76</v>
      </c>
      <c r="Z27" s="38" t="s">
        <v>1309</v>
      </c>
      <c r="AA27" s="1347">
        <v>0.66</v>
      </c>
      <c r="AC27" s="1463">
        <v>0.7</v>
      </c>
      <c r="AD27" s="1462" t="s">
        <v>1819</v>
      </c>
    </row>
    <row r="28" spans="1:30" ht="15" x14ac:dyDescent="0.2">
      <c r="A28" s="1340" t="s">
        <v>1311</v>
      </c>
      <c r="C28" s="1340"/>
      <c r="H28" s="1353" t="s">
        <v>1312</v>
      </c>
      <c r="I28" s="1356" t="s">
        <v>1226</v>
      </c>
      <c r="W28" s="38" t="s">
        <v>814</v>
      </c>
      <c r="X28" s="1347"/>
      <c r="Z28" s="38" t="s">
        <v>814</v>
      </c>
      <c r="AC28" s="1462">
        <v>0.71</v>
      </c>
      <c r="AD28" s="1462" t="s">
        <v>1819</v>
      </c>
    </row>
    <row r="29" spans="1:30" ht="15" x14ac:dyDescent="0.2">
      <c r="A29" s="1340" t="s">
        <v>1313</v>
      </c>
      <c r="C29" s="1340"/>
      <c r="H29" s="1353" t="s">
        <v>1314</v>
      </c>
      <c r="I29" s="1356" t="s">
        <v>206</v>
      </c>
      <c r="M29" s="1345" t="s">
        <v>388</v>
      </c>
      <c r="AC29" s="1462">
        <v>0.73</v>
      </c>
      <c r="AD29" s="1462" t="s">
        <v>1819</v>
      </c>
    </row>
    <row r="30" spans="1:30" ht="15" x14ac:dyDescent="0.2">
      <c r="A30" s="1340" t="s">
        <v>1315</v>
      </c>
      <c r="C30" s="1340"/>
      <c r="H30" s="1353" t="s">
        <v>1316</v>
      </c>
      <c r="I30" s="1356" t="s">
        <v>1226</v>
      </c>
      <c r="M30" s="1345"/>
      <c r="AC30" s="1462">
        <v>0.74</v>
      </c>
      <c r="AD30" s="1462" t="s">
        <v>1819</v>
      </c>
    </row>
    <row r="31" spans="1:30" ht="15" x14ac:dyDescent="0.2">
      <c r="A31" s="1340" t="s">
        <v>1317</v>
      </c>
      <c r="C31" s="1340"/>
      <c r="H31" s="1353" t="s">
        <v>1318</v>
      </c>
      <c r="I31" s="1356" t="s">
        <v>1226</v>
      </c>
      <c r="M31" s="1345"/>
      <c r="AC31" s="1462">
        <v>0.75</v>
      </c>
      <c r="AD31" s="1462" t="s">
        <v>1820</v>
      </c>
    </row>
    <row r="32" spans="1:30" ht="15" x14ac:dyDescent="0.2">
      <c r="A32" s="1340" t="s">
        <v>1319</v>
      </c>
      <c r="C32" s="1340"/>
      <c r="H32" s="1353" t="s">
        <v>113</v>
      </c>
      <c r="I32" s="1356" t="s">
        <v>206</v>
      </c>
      <c r="M32" s="1345"/>
      <c r="AC32" s="1462">
        <v>0.76</v>
      </c>
      <c r="AD32" s="1462" t="s">
        <v>1819</v>
      </c>
    </row>
    <row r="33" spans="1:30" ht="15" x14ac:dyDescent="0.2">
      <c r="A33" s="1340" t="s">
        <v>1320</v>
      </c>
      <c r="C33" s="1340"/>
      <c r="H33" s="1353" t="s">
        <v>1321</v>
      </c>
      <c r="I33" s="1356" t="s">
        <v>1852</v>
      </c>
      <c r="M33" s="1345"/>
      <c r="AC33" s="1462">
        <v>0.77</v>
      </c>
      <c r="AD33" s="1462" t="s">
        <v>1819</v>
      </c>
    </row>
    <row r="34" spans="1:30" ht="15" x14ac:dyDescent="0.2">
      <c r="A34" s="1340" t="s">
        <v>1322</v>
      </c>
      <c r="C34" s="1340"/>
      <c r="H34" s="1353" t="s">
        <v>1324</v>
      </c>
      <c r="I34" s="1356" t="s">
        <v>1852</v>
      </c>
      <c r="M34" s="1345"/>
      <c r="AC34" s="1462">
        <v>0.79</v>
      </c>
      <c r="AD34" s="1462" t="s">
        <v>1819</v>
      </c>
    </row>
    <row r="35" spans="1:30" ht="15" x14ac:dyDescent="0.2">
      <c r="A35" s="1340" t="s">
        <v>1323</v>
      </c>
      <c r="C35" s="1340"/>
      <c r="H35" s="1353" t="s">
        <v>1327</v>
      </c>
      <c r="I35" s="1356" t="s">
        <v>1852</v>
      </c>
      <c r="M35" s="1345"/>
      <c r="AC35" s="1462">
        <v>0.84</v>
      </c>
      <c r="AD35" s="1462" t="s">
        <v>1820</v>
      </c>
    </row>
    <row r="36" spans="1:30" ht="25.5" x14ac:dyDescent="0.2">
      <c r="A36" s="1340" t="s">
        <v>1325</v>
      </c>
      <c r="C36" s="1340"/>
      <c r="H36" s="1353" t="s">
        <v>1330</v>
      </c>
      <c r="I36" s="1356" t="s">
        <v>1852</v>
      </c>
      <c r="M36" s="1345"/>
      <c r="AC36" s="1462">
        <v>0.85</v>
      </c>
      <c r="AD36" s="1462" t="s">
        <v>1819</v>
      </c>
    </row>
    <row r="37" spans="1:30" ht="15" x14ac:dyDescent="0.2">
      <c r="A37" s="1340" t="s">
        <v>1326</v>
      </c>
      <c r="C37" s="1340"/>
      <c r="H37" s="1353" t="s">
        <v>1333</v>
      </c>
      <c r="I37" s="1356" t="s">
        <v>206</v>
      </c>
      <c r="M37" s="1345"/>
      <c r="AC37" s="1462">
        <v>0.86</v>
      </c>
      <c r="AD37" s="1462" t="s">
        <v>1819</v>
      </c>
    </row>
    <row r="38" spans="1:30" ht="15" x14ac:dyDescent="0.2">
      <c r="A38" s="1340" t="s">
        <v>1328</v>
      </c>
      <c r="C38" s="1340"/>
      <c r="H38" s="1353" t="s">
        <v>1335</v>
      </c>
      <c r="I38" s="1356" t="s">
        <v>1226</v>
      </c>
      <c r="M38" s="1345"/>
      <c r="AC38" s="1463">
        <v>1</v>
      </c>
      <c r="AD38" s="1462" t="s">
        <v>1821</v>
      </c>
    </row>
    <row r="39" spans="1:30" ht="15" x14ac:dyDescent="0.2">
      <c r="A39" s="1340" t="s">
        <v>1329</v>
      </c>
      <c r="C39" s="1340"/>
      <c r="H39" s="1353" t="s">
        <v>1337</v>
      </c>
      <c r="I39" s="1356" t="s">
        <v>1226</v>
      </c>
      <c r="M39" s="1345"/>
    </row>
    <row r="40" spans="1:30" ht="14.25" customHeight="1" x14ac:dyDescent="0.2">
      <c r="A40" s="1340" t="s">
        <v>1331</v>
      </c>
      <c r="C40" s="1340"/>
      <c r="H40" s="1353" t="s">
        <v>1339</v>
      </c>
      <c r="I40" s="1356" t="s">
        <v>1226</v>
      </c>
      <c r="M40" s="1345"/>
    </row>
    <row r="41" spans="1:30" ht="15" x14ac:dyDescent="0.2">
      <c r="A41" s="1340" t="s">
        <v>1332</v>
      </c>
      <c r="C41" s="1340"/>
      <c r="H41" s="1353" t="s">
        <v>1341</v>
      </c>
      <c r="I41" s="1356" t="s">
        <v>1226</v>
      </c>
      <c r="M41" s="1345"/>
    </row>
    <row r="42" spans="1:30" ht="15" x14ac:dyDescent="0.2">
      <c r="A42" s="1340" t="s">
        <v>1334</v>
      </c>
      <c r="C42" s="1340"/>
      <c r="H42" s="1353" t="s">
        <v>1343</v>
      </c>
      <c r="I42" s="1356" t="s">
        <v>1226</v>
      </c>
      <c r="M42" s="1345"/>
    </row>
    <row r="43" spans="1:30" ht="15" x14ac:dyDescent="0.2">
      <c r="A43" s="1340" t="s">
        <v>1336</v>
      </c>
      <c r="C43" s="1340"/>
      <c r="H43" s="1353" t="s">
        <v>1345</v>
      </c>
      <c r="I43" s="1356" t="s">
        <v>1226</v>
      </c>
      <c r="M43" s="1345"/>
    </row>
    <row r="44" spans="1:30" ht="15" x14ac:dyDescent="0.2">
      <c r="A44" s="1340" t="s">
        <v>1338</v>
      </c>
      <c r="C44" s="1340"/>
      <c r="H44" s="1353" t="s">
        <v>1346</v>
      </c>
      <c r="I44" s="1356" t="s">
        <v>1226</v>
      </c>
      <c r="M44" s="1345"/>
    </row>
    <row r="45" spans="1:30" ht="15" x14ac:dyDescent="0.2">
      <c r="A45" s="1340" t="s">
        <v>1340</v>
      </c>
      <c r="C45" s="1340"/>
      <c r="H45" s="1353" t="s">
        <v>1348</v>
      </c>
      <c r="I45" s="1356" t="s">
        <v>1226</v>
      </c>
      <c r="M45" s="1345"/>
    </row>
    <row r="46" spans="1:30" ht="15" x14ac:dyDescent="0.2">
      <c r="A46" s="1340" t="s">
        <v>1342</v>
      </c>
      <c r="C46" s="1340"/>
      <c r="H46" s="1353" t="s">
        <v>1350</v>
      </c>
      <c r="I46" s="1356" t="s">
        <v>1226</v>
      </c>
      <c r="M46" s="1345"/>
    </row>
    <row r="47" spans="1:30" ht="15" x14ac:dyDescent="0.2">
      <c r="A47" s="1340" t="s">
        <v>1344</v>
      </c>
      <c r="C47" s="1340"/>
      <c r="H47" s="1353" t="s">
        <v>1352</v>
      </c>
      <c r="I47" s="1356" t="s">
        <v>1226</v>
      </c>
      <c r="M47" s="1345"/>
    </row>
    <row r="48" spans="1:30" ht="15" x14ac:dyDescent="0.2">
      <c r="A48" s="1340" t="s">
        <v>1034</v>
      </c>
      <c r="C48" s="1340"/>
      <c r="H48" s="1353" t="s">
        <v>1354</v>
      </c>
      <c r="I48" s="1356" t="s">
        <v>1226</v>
      </c>
      <c r="M48" s="1345"/>
    </row>
    <row r="49" spans="1:13" ht="15" x14ac:dyDescent="0.2">
      <c r="A49" s="1340" t="s">
        <v>1347</v>
      </c>
      <c r="C49" s="1340"/>
      <c r="H49" s="1353" t="s">
        <v>1355</v>
      </c>
      <c r="I49" s="1356" t="s">
        <v>1226</v>
      </c>
      <c r="M49" s="1345"/>
    </row>
    <row r="50" spans="1:13" ht="15" x14ac:dyDescent="0.2">
      <c r="A50" s="1340" t="s">
        <v>1349</v>
      </c>
      <c r="C50" s="1340"/>
      <c r="H50" s="1353" t="s">
        <v>1356</v>
      </c>
      <c r="I50" s="1356" t="s">
        <v>206</v>
      </c>
      <c r="M50" s="1345"/>
    </row>
    <row r="51" spans="1:13" ht="15" x14ac:dyDescent="0.2">
      <c r="A51" s="1340" t="s">
        <v>1351</v>
      </c>
      <c r="C51" s="1340"/>
      <c r="H51" s="1353" t="s">
        <v>1357</v>
      </c>
      <c r="I51" s="1356" t="s">
        <v>206</v>
      </c>
      <c r="M51" s="1345"/>
    </row>
    <row r="52" spans="1:13" ht="25.5" x14ac:dyDescent="0.2">
      <c r="A52" s="1340" t="s">
        <v>1353</v>
      </c>
      <c r="H52" s="1353" t="s">
        <v>1358</v>
      </c>
      <c r="I52" s="1356" t="s">
        <v>206</v>
      </c>
      <c r="M52" s="1345"/>
    </row>
    <row r="53" spans="1:13" ht="15" x14ac:dyDescent="0.2">
      <c r="H53" s="1353" t="s">
        <v>1359</v>
      </c>
      <c r="I53" s="1356" t="s">
        <v>206</v>
      </c>
      <c r="M53" s="1345"/>
    </row>
    <row r="54" spans="1:13" ht="15" x14ac:dyDescent="0.2">
      <c r="H54" s="1353" t="s">
        <v>1360</v>
      </c>
      <c r="I54" s="1356" t="s">
        <v>1852</v>
      </c>
      <c r="M54" s="1345"/>
    </row>
    <row r="55" spans="1:13" ht="15" x14ac:dyDescent="0.2">
      <c r="H55" s="1353" t="s">
        <v>1361</v>
      </c>
      <c r="I55" s="1356" t="s">
        <v>1852</v>
      </c>
      <c r="M55" s="1345"/>
    </row>
    <row r="56" spans="1:13" ht="15" x14ac:dyDescent="0.2">
      <c r="H56" s="1353" t="s">
        <v>244</v>
      </c>
      <c r="I56" s="1356" t="s">
        <v>206</v>
      </c>
      <c r="M56" s="1345"/>
    </row>
    <row r="57" spans="1:13" ht="15" x14ac:dyDescent="0.2">
      <c r="H57" s="1353" t="s">
        <v>1362</v>
      </c>
      <c r="I57" s="1356" t="s">
        <v>206</v>
      </c>
      <c r="M57" s="1345"/>
    </row>
    <row r="58" spans="1:13" ht="15" x14ac:dyDescent="0.2">
      <c r="H58" s="1353" t="s">
        <v>238</v>
      </c>
      <c r="I58" s="1356" t="s">
        <v>206</v>
      </c>
      <c r="M58" s="1345"/>
    </row>
    <row r="59" spans="1:13" ht="15" x14ac:dyDescent="0.2">
      <c r="H59" s="1353" t="s">
        <v>1363</v>
      </c>
      <c r="I59" s="1356" t="s">
        <v>206</v>
      </c>
      <c r="M59" s="1345"/>
    </row>
    <row r="60" spans="1:13" ht="15" x14ac:dyDescent="0.2">
      <c r="H60" s="1353" t="s">
        <v>1364</v>
      </c>
      <c r="I60" s="1356" t="s">
        <v>206</v>
      </c>
      <c r="M60" s="1345"/>
    </row>
    <row r="61" spans="1:13" ht="15" x14ac:dyDescent="0.2">
      <c r="H61" s="1353" t="s">
        <v>224</v>
      </c>
      <c r="I61" s="1356" t="s">
        <v>206</v>
      </c>
      <c r="M61" s="1345"/>
    </row>
    <row r="62" spans="1:13" ht="15" x14ac:dyDescent="0.2">
      <c r="H62" s="1353" t="s">
        <v>246</v>
      </c>
      <c r="I62" s="1356" t="s">
        <v>206</v>
      </c>
      <c r="M62" s="1345"/>
    </row>
    <row r="63" spans="1:13" ht="15" x14ac:dyDescent="0.2">
      <c r="H63" s="1353" t="s">
        <v>1365</v>
      </c>
      <c r="I63" s="1356" t="s">
        <v>206</v>
      </c>
      <c r="M63" s="1345"/>
    </row>
    <row r="64" spans="1:13" ht="15" x14ac:dyDescent="0.2">
      <c r="H64" s="1353" t="s">
        <v>1366</v>
      </c>
      <c r="I64" s="1356" t="s">
        <v>206</v>
      </c>
      <c r="M64" s="1345"/>
    </row>
    <row r="65" spans="8:13" ht="15" x14ac:dyDescent="0.2">
      <c r="H65" s="1353" t="s">
        <v>1367</v>
      </c>
      <c r="I65" s="1356" t="s">
        <v>1226</v>
      </c>
      <c r="M65" s="1345"/>
    </row>
    <row r="66" spans="8:13" ht="15" x14ac:dyDescent="0.2">
      <c r="H66" s="1353" t="s">
        <v>1368</v>
      </c>
      <c r="I66" s="1356" t="s">
        <v>206</v>
      </c>
      <c r="M66" s="1345"/>
    </row>
    <row r="67" spans="8:13" ht="15" x14ac:dyDescent="0.2">
      <c r="H67" s="1353" t="s">
        <v>1369</v>
      </c>
      <c r="I67" s="1356" t="s">
        <v>206</v>
      </c>
      <c r="M67" s="1345"/>
    </row>
    <row r="68" spans="8:13" ht="15" x14ac:dyDescent="0.2">
      <c r="H68" s="1353" t="s">
        <v>1370</v>
      </c>
      <c r="I68" s="1356" t="s">
        <v>206</v>
      </c>
      <c r="M68" s="1345"/>
    </row>
    <row r="69" spans="8:13" ht="15" x14ac:dyDescent="0.2">
      <c r="H69" s="1353" t="s">
        <v>1371</v>
      </c>
      <c r="I69" s="1356" t="s">
        <v>1226</v>
      </c>
      <c r="M69" s="1345"/>
    </row>
    <row r="70" spans="8:13" ht="15" x14ac:dyDescent="0.2">
      <c r="H70" s="1353" t="s">
        <v>1372</v>
      </c>
      <c r="I70" s="1356" t="s">
        <v>1226</v>
      </c>
      <c r="M70" s="1345"/>
    </row>
    <row r="71" spans="8:13" ht="15" x14ac:dyDescent="0.2">
      <c r="H71" s="1353" t="s">
        <v>1373</v>
      </c>
      <c r="I71" s="1356" t="s">
        <v>1226</v>
      </c>
      <c r="M71" s="1345"/>
    </row>
    <row r="72" spans="8:13" ht="15" x14ac:dyDescent="0.2">
      <c r="H72" s="1353" t="s">
        <v>807</v>
      </c>
      <c r="I72" s="1356" t="s">
        <v>1226</v>
      </c>
      <c r="M72" s="1345"/>
    </row>
    <row r="73" spans="8:13" ht="15" x14ac:dyDescent="0.2">
      <c r="H73" s="1353" t="s">
        <v>1374</v>
      </c>
      <c r="I73" s="1356" t="s">
        <v>1226</v>
      </c>
      <c r="M73" s="1345"/>
    </row>
    <row r="74" spans="8:13" ht="15" x14ac:dyDescent="0.2">
      <c r="H74" s="1353" t="s">
        <v>1375</v>
      </c>
      <c r="I74" s="1356" t="s">
        <v>1226</v>
      </c>
      <c r="M74" s="1345"/>
    </row>
    <row r="75" spans="8:13" ht="15" x14ac:dyDescent="0.2">
      <c r="H75" s="1353" t="s">
        <v>1376</v>
      </c>
      <c r="I75" s="1356" t="s">
        <v>1226</v>
      </c>
      <c r="M75" s="1345"/>
    </row>
    <row r="76" spans="8:13" ht="15" x14ac:dyDescent="0.2">
      <c r="H76" s="1353" t="s">
        <v>1377</v>
      </c>
      <c r="I76" s="1356" t="s">
        <v>1226</v>
      </c>
      <c r="M76" s="1345"/>
    </row>
    <row r="77" spans="8:13" ht="15" x14ac:dyDescent="0.2">
      <c r="H77" s="1353" t="s">
        <v>284</v>
      </c>
      <c r="I77" s="1356" t="s">
        <v>206</v>
      </c>
      <c r="M77" s="1345"/>
    </row>
    <row r="78" spans="8:13" ht="15" x14ac:dyDescent="0.2">
      <c r="H78" s="1353" t="s">
        <v>1378</v>
      </c>
      <c r="I78" s="1356" t="s">
        <v>206</v>
      </c>
      <c r="M78" s="1345"/>
    </row>
    <row r="79" spans="8:13" ht="15" x14ac:dyDescent="0.2">
      <c r="H79" s="1353" t="s">
        <v>1379</v>
      </c>
      <c r="I79" s="1356" t="s">
        <v>206</v>
      </c>
      <c r="M79" s="1345"/>
    </row>
    <row r="80" spans="8:13" ht="15" x14ac:dyDescent="0.2">
      <c r="H80" s="1353" t="s">
        <v>1380</v>
      </c>
      <c r="I80" s="1356" t="s">
        <v>206</v>
      </c>
      <c r="M80" s="1345"/>
    </row>
    <row r="81" spans="8:13" ht="15" x14ac:dyDescent="0.2">
      <c r="H81" s="1353" t="s">
        <v>1381</v>
      </c>
      <c r="I81" s="1356" t="s">
        <v>206</v>
      </c>
      <c r="M81" s="1345"/>
    </row>
    <row r="82" spans="8:13" ht="15" x14ac:dyDescent="0.2">
      <c r="H82" s="1353" t="s">
        <v>1382</v>
      </c>
      <c r="I82" s="1356" t="s">
        <v>206</v>
      </c>
      <c r="M82" s="1345"/>
    </row>
    <row r="83" spans="8:13" ht="15" x14ac:dyDescent="0.2">
      <c r="H83" s="1353" t="s">
        <v>1383</v>
      </c>
      <c r="I83" s="1356" t="s">
        <v>206</v>
      </c>
      <c r="M83" s="1345"/>
    </row>
    <row r="84" spans="8:13" ht="15" x14ac:dyDescent="0.2">
      <c r="H84" s="1353" t="s">
        <v>1384</v>
      </c>
      <c r="I84" s="1356" t="s">
        <v>206</v>
      </c>
      <c r="M84" s="1345"/>
    </row>
    <row r="85" spans="8:13" ht="15" x14ac:dyDescent="0.2">
      <c r="H85" s="1353" t="s">
        <v>1385</v>
      </c>
      <c r="I85" s="1356" t="s">
        <v>206</v>
      </c>
      <c r="M85" s="1345"/>
    </row>
    <row r="86" spans="8:13" ht="15" x14ac:dyDescent="0.2">
      <c r="H86" s="1353" t="s">
        <v>1386</v>
      </c>
      <c r="I86" s="1356" t="s">
        <v>206</v>
      </c>
      <c r="M86" s="1345"/>
    </row>
    <row r="87" spans="8:13" ht="15" x14ac:dyDescent="0.2">
      <c r="H87" s="1353" t="s">
        <v>1387</v>
      </c>
      <c r="I87" s="1356" t="s">
        <v>206</v>
      </c>
      <c r="M87" s="1345"/>
    </row>
    <row r="88" spans="8:13" ht="15" x14ac:dyDescent="0.2">
      <c r="H88" s="1353" t="s">
        <v>1388</v>
      </c>
      <c r="I88" s="1356" t="s">
        <v>206</v>
      </c>
      <c r="M88" s="1345"/>
    </row>
    <row r="89" spans="8:13" ht="25.5" x14ac:dyDescent="0.2">
      <c r="H89" s="1353" t="s">
        <v>1389</v>
      </c>
      <c r="I89" s="1356" t="s">
        <v>206</v>
      </c>
      <c r="M89" s="1345"/>
    </row>
    <row r="90" spans="8:13" ht="15" x14ac:dyDescent="0.2">
      <c r="H90" s="1353" t="s">
        <v>1390</v>
      </c>
      <c r="I90" s="1356" t="s">
        <v>1226</v>
      </c>
      <c r="M90" s="1345"/>
    </row>
    <row r="91" spans="8:13" ht="15" x14ac:dyDescent="0.2">
      <c r="H91" s="1353" t="s">
        <v>139</v>
      </c>
      <c r="I91" s="1356" t="s">
        <v>1852</v>
      </c>
      <c r="M91" s="1345"/>
    </row>
    <row r="92" spans="8:13" ht="15" x14ac:dyDescent="0.2">
      <c r="H92" s="1353" t="s">
        <v>1391</v>
      </c>
      <c r="I92" s="1356" t="s">
        <v>1226</v>
      </c>
      <c r="M92" s="1345"/>
    </row>
    <row r="93" spans="8:13" ht="15" x14ac:dyDescent="0.2">
      <c r="H93" s="1353" t="s">
        <v>286</v>
      </c>
      <c r="I93" s="1356" t="s">
        <v>1226</v>
      </c>
      <c r="M93" s="1345"/>
    </row>
    <row r="94" spans="8:13" ht="15" x14ac:dyDescent="0.2">
      <c r="H94" s="1353" t="s">
        <v>105</v>
      </c>
      <c r="I94" s="1356" t="s">
        <v>1226</v>
      </c>
      <c r="M94" s="1345"/>
    </row>
    <row r="95" spans="8:13" ht="15" x14ac:dyDescent="0.2">
      <c r="H95" s="1353" t="s">
        <v>1392</v>
      </c>
      <c r="I95" s="1356" t="s">
        <v>1226</v>
      </c>
      <c r="M95" s="1345"/>
    </row>
    <row r="96" spans="8:13" ht="15" x14ac:dyDescent="0.2">
      <c r="H96" s="1353" t="s">
        <v>226</v>
      </c>
      <c r="I96" s="1356" t="s">
        <v>206</v>
      </c>
      <c r="M96" s="1345"/>
    </row>
    <row r="97" spans="8:13" ht="15" x14ac:dyDescent="0.2">
      <c r="H97" s="1353" t="s">
        <v>1393</v>
      </c>
      <c r="I97" s="1356" t="s">
        <v>1852</v>
      </c>
      <c r="M97" s="1345"/>
    </row>
    <row r="98" spans="8:13" ht="15" x14ac:dyDescent="0.2">
      <c r="H98" s="1353" t="s">
        <v>1394</v>
      </c>
      <c r="I98" s="1356" t="s">
        <v>1852</v>
      </c>
      <c r="M98" s="1345"/>
    </row>
    <row r="99" spans="8:13" ht="15" x14ac:dyDescent="0.2">
      <c r="H99" s="1353" t="s">
        <v>1395</v>
      </c>
      <c r="I99" s="1356" t="s">
        <v>1852</v>
      </c>
      <c r="M99" s="1345"/>
    </row>
    <row r="100" spans="8:13" ht="15" x14ac:dyDescent="0.2">
      <c r="H100" s="1353" t="s">
        <v>1396</v>
      </c>
      <c r="I100" s="1356" t="s">
        <v>1852</v>
      </c>
      <c r="M100" s="1345"/>
    </row>
    <row r="101" spans="8:13" ht="15" x14ac:dyDescent="0.2">
      <c r="H101" s="1353" t="s">
        <v>1397</v>
      </c>
      <c r="I101" s="1356" t="s">
        <v>1226</v>
      </c>
      <c r="M101" s="1345"/>
    </row>
    <row r="102" spans="8:13" ht="15" x14ac:dyDescent="0.2">
      <c r="H102" s="1353" t="s">
        <v>1398</v>
      </c>
      <c r="I102" s="1356" t="s">
        <v>1226</v>
      </c>
      <c r="M102" s="1345"/>
    </row>
    <row r="103" spans="8:13" ht="15" x14ac:dyDescent="0.2">
      <c r="H103" s="1353" t="s">
        <v>1399</v>
      </c>
      <c r="I103" s="1356" t="s">
        <v>206</v>
      </c>
      <c r="M103" s="1345"/>
    </row>
    <row r="104" spans="8:13" ht="15" x14ac:dyDescent="0.2">
      <c r="H104" s="1353" t="s">
        <v>1400</v>
      </c>
      <c r="I104" s="1356" t="s">
        <v>206</v>
      </c>
      <c r="M104" s="1345"/>
    </row>
    <row r="105" spans="8:13" ht="15" x14ac:dyDescent="0.2">
      <c r="H105" s="1353" t="s">
        <v>1401</v>
      </c>
      <c r="I105" s="1356" t="s">
        <v>206</v>
      </c>
      <c r="M105" s="1345"/>
    </row>
    <row r="106" spans="8:13" ht="15" x14ac:dyDescent="0.2">
      <c r="H106" s="1353" t="s">
        <v>1402</v>
      </c>
      <c r="I106" s="1356" t="s">
        <v>206</v>
      </c>
      <c r="M106" s="1345"/>
    </row>
    <row r="107" spans="8:13" ht="15" x14ac:dyDescent="0.2">
      <c r="H107" s="1353" t="s">
        <v>1403</v>
      </c>
      <c r="I107" s="1356" t="s">
        <v>1852</v>
      </c>
      <c r="M107" s="1345"/>
    </row>
    <row r="108" spans="8:13" ht="15" x14ac:dyDescent="0.2">
      <c r="H108" s="1353" t="s">
        <v>1404</v>
      </c>
      <c r="I108" s="1356" t="s">
        <v>1852</v>
      </c>
      <c r="M108" s="1345"/>
    </row>
    <row r="109" spans="8:13" ht="15" x14ac:dyDescent="0.2">
      <c r="H109" s="1353" t="s">
        <v>1405</v>
      </c>
      <c r="I109" s="1356" t="s">
        <v>1852</v>
      </c>
      <c r="M109" s="1345"/>
    </row>
    <row r="110" spans="8:13" ht="15" x14ac:dyDescent="0.2">
      <c r="H110" s="1353" t="s">
        <v>1406</v>
      </c>
      <c r="I110" s="1356" t="s">
        <v>1852</v>
      </c>
      <c r="M110" s="1345"/>
    </row>
    <row r="111" spans="8:13" ht="15" x14ac:dyDescent="0.2">
      <c r="H111" s="1353" t="s">
        <v>1407</v>
      </c>
      <c r="I111" s="1356" t="s">
        <v>1852</v>
      </c>
      <c r="M111" s="1345"/>
    </row>
    <row r="112" spans="8:13" ht="15" x14ac:dyDescent="0.2">
      <c r="H112" s="1353" t="s">
        <v>1408</v>
      </c>
      <c r="I112" s="1356" t="s">
        <v>1852</v>
      </c>
      <c r="M112" s="1345"/>
    </row>
    <row r="113" spans="8:13" ht="15" x14ac:dyDescent="0.2">
      <c r="H113" s="1353" t="s">
        <v>1409</v>
      </c>
      <c r="I113" s="1356" t="s">
        <v>1852</v>
      </c>
      <c r="M113" s="1345"/>
    </row>
    <row r="114" spans="8:13" ht="15" x14ac:dyDescent="0.2">
      <c r="H114" s="1353" t="s">
        <v>1410</v>
      </c>
      <c r="I114" s="1356" t="s">
        <v>1852</v>
      </c>
      <c r="M114" s="1345"/>
    </row>
    <row r="115" spans="8:13" ht="15" x14ac:dyDescent="0.2">
      <c r="H115" s="1353" t="s">
        <v>250</v>
      </c>
      <c r="I115" s="1356" t="s">
        <v>206</v>
      </c>
      <c r="M115" s="1345"/>
    </row>
    <row r="116" spans="8:13" ht="15" x14ac:dyDescent="0.2">
      <c r="H116" s="1353" t="s">
        <v>252</v>
      </c>
      <c r="I116" s="1356" t="s">
        <v>206</v>
      </c>
      <c r="M116" s="1345"/>
    </row>
    <row r="117" spans="8:13" ht="15" x14ac:dyDescent="0.2">
      <c r="H117" s="1353" t="s">
        <v>254</v>
      </c>
      <c r="I117" s="1356" t="s">
        <v>206</v>
      </c>
      <c r="M117" s="1345"/>
    </row>
    <row r="118" spans="8:13" ht="15" x14ac:dyDescent="0.2">
      <c r="H118" s="1353" t="s">
        <v>1411</v>
      </c>
      <c r="I118" s="1356" t="s">
        <v>1226</v>
      </c>
      <c r="M118" s="1345"/>
    </row>
    <row r="119" spans="8:13" ht="15" x14ac:dyDescent="0.2">
      <c r="H119" s="1353" t="s">
        <v>1412</v>
      </c>
      <c r="I119" s="1356" t="s">
        <v>206</v>
      </c>
      <c r="M119" s="1345"/>
    </row>
    <row r="120" spans="8:13" ht="15" x14ac:dyDescent="0.2">
      <c r="H120" s="1353" t="s">
        <v>1413</v>
      </c>
      <c r="I120" s="1356" t="s">
        <v>206</v>
      </c>
      <c r="M120" s="1345"/>
    </row>
    <row r="121" spans="8:13" ht="15" x14ac:dyDescent="0.2">
      <c r="H121" s="1353" t="s">
        <v>1414</v>
      </c>
      <c r="I121" s="1356" t="s">
        <v>1226</v>
      </c>
      <c r="M121" s="1345"/>
    </row>
    <row r="122" spans="8:13" ht="15" x14ac:dyDescent="0.2">
      <c r="H122" s="1353" t="s">
        <v>1415</v>
      </c>
      <c r="I122" s="1356" t="s">
        <v>1226</v>
      </c>
      <c r="M122" s="1345"/>
    </row>
    <row r="123" spans="8:13" ht="15" x14ac:dyDescent="0.2">
      <c r="H123" s="1353" t="s">
        <v>1416</v>
      </c>
      <c r="I123" s="1356" t="s">
        <v>1226</v>
      </c>
      <c r="M123" s="1345"/>
    </row>
    <row r="124" spans="8:13" ht="25.5" x14ac:dyDescent="0.2">
      <c r="H124" s="1353" t="s">
        <v>1417</v>
      </c>
      <c r="I124" s="1356" t="s">
        <v>1226</v>
      </c>
      <c r="M124" s="1345"/>
    </row>
    <row r="125" spans="8:13" ht="15" x14ac:dyDescent="0.2">
      <c r="H125" s="1353" t="s">
        <v>1418</v>
      </c>
      <c r="I125" s="1356" t="s">
        <v>1226</v>
      </c>
      <c r="M125" s="1345"/>
    </row>
    <row r="126" spans="8:13" ht="15" x14ac:dyDescent="0.2">
      <c r="H126" s="1353" t="s">
        <v>1419</v>
      </c>
      <c r="I126" s="1356" t="s">
        <v>1226</v>
      </c>
      <c r="M126" s="1345"/>
    </row>
    <row r="127" spans="8:13" ht="25.5" x14ac:dyDescent="0.2">
      <c r="H127" s="1353" t="s">
        <v>1420</v>
      </c>
      <c r="I127" s="1356" t="s">
        <v>1226</v>
      </c>
      <c r="M127" s="1345"/>
    </row>
    <row r="128" spans="8:13" ht="15" x14ac:dyDescent="0.2">
      <c r="H128" s="1353" t="s">
        <v>1421</v>
      </c>
      <c r="I128" s="1356" t="s">
        <v>1226</v>
      </c>
      <c r="M128" s="1345"/>
    </row>
    <row r="129" spans="8:13" ht="15" x14ac:dyDescent="0.2">
      <c r="H129" s="1353" t="s">
        <v>1422</v>
      </c>
      <c r="I129" s="1356" t="s">
        <v>1226</v>
      </c>
      <c r="M129" s="1345"/>
    </row>
    <row r="130" spans="8:13" ht="15" x14ac:dyDescent="0.2">
      <c r="H130" s="1353" t="s">
        <v>1423</v>
      </c>
      <c r="I130" s="1356" t="s">
        <v>1226</v>
      </c>
      <c r="M130" s="1345"/>
    </row>
    <row r="131" spans="8:13" ht="15" x14ac:dyDescent="0.2">
      <c r="H131" s="1353" t="s">
        <v>1424</v>
      </c>
      <c r="I131" s="1356" t="s">
        <v>206</v>
      </c>
      <c r="M131" s="1345"/>
    </row>
    <row r="132" spans="8:13" ht="15" x14ac:dyDescent="0.2">
      <c r="H132" s="1353" t="s">
        <v>1425</v>
      </c>
      <c r="I132" s="1356" t="s">
        <v>206</v>
      </c>
      <c r="M132" s="1345"/>
    </row>
    <row r="133" spans="8:13" ht="15" x14ac:dyDescent="0.2">
      <c r="H133" s="1353" t="s">
        <v>1426</v>
      </c>
      <c r="I133" s="1356" t="s">
        <v>206</v>
      </c>
      <c r="M133" s="1345"/>
    </row>
    <row r="134" spans="8:13" ht="15" x14ac:dyDescent="0.2">
      <c r="H134" s="1353" t="s">
        <v>1427</v>
      </c>
      <c r="I134" s="1356" t="s">
        <v>1226</v>
      </c>
      <c r="M134" s="1345"/>
    </row>
    <row r="135" spans="8:13" ht="15" x14ac:dyDescent="0.2">
      <c r="H135" s="1353" t="s">
        <v>1428</v>
      </c>
      <c r="I135" s="1356" t="s">
        <v>1226</v>
      </c>
      <c r="M135" s="1345"/>
    </row>
    <row r="136" spans="8:13" ht="15" x14ac:dyDescent="0.2">
      <c r="H136" s="1353" t="s">
        <v>1429</v>
      </c>
      <c r="I136" s="1356" t="s">
        <v>206</v>
      </c>
      <c r="M136" s="1345"/>
    </row>
    <row r="137" spans="8:13" ht="15" x14ac:dyDescent="0.2">
      <c r="H137" s="1353" t="s">
        <v>1430</v>
      </c>
      <c r="I137" s="1356" t="s">
        <v>206</v>
      </c>
      <c r="M137" s="1345"/>
    </row>
    <row r="138" spans="8:13" ht="15" x14ac:dyDescent="0.2">
      <c r="H138" s="1353" t="s">
        <v>1431</v>
      </c>
      <c r="I138" s="1356" t="s">
        <v>1852</v>
      </c>
      <c r="M138" s="1345"/>
    </row>
    <row r="139" spans="8:13" ht="15" x14ac:dyDescent="0.2">
      <c r="H139" s="1353" t="s">
        <v>1432</v>
      </c>
      <c r="I139" s="1356" t="s">
        <v>1852</v>
      </c>
      <c r="M139" s="1345"/>
    </row>
    <row r="140" spans="8:13" ht="15" x14ac:dyDescent="0.2">
      <c r="H140" s="1353" t="s">
        <v>1433</v>
      </c>
      <c r="I140" s="1356" t="s">
        <v>1852</v>
      </c>
      <c r="M140" s="1345"/>
    </row>
    <row r="141" spans="8:13" ht="15" x14ac:dyDescent="0.2">
      <c r="H141" s="1353" t="s">
        <v>1434</v>
      </c>
      <c r="I141" s="1356" t="s">
        <v>1852</v>
      </c>
      <c r="M141" s="1345"/>
    </row>
    <row r="142" spans="8:13" ht="15" x14ac:dyDescent="0.2">
      <c r="H142" s="1353" t="s">
        <v>1435</v>
      </c>
      <c r="I142" s="1356" t="s">
        <v>1226</v>
      </c>
      <c r="M142" s="1345"/>
    </row>
    <row r="143" spans="8:13" ht="15" x14ac:dyDescent="0.2">
      <c r="H143" s="1353" t="s">
        <v>1436</v>
      </c>
      <c r="I143" s="1356" t="s">
        <v>1226</v>
      </c>
      <c r="M143" s="1345"/>
    </row>
    <row r="144" spans="8:13" ht="15" x14ac:dyDescent="0.2">
      <c r="H144" s="1353" t="s">
        <v>1437</v>
      </c>
      <c r="I144" s="1356" t="s">
        <v>1226</v>
      </c>
      <c r="M144" s="1345"/>
    </row>
    <row r="145" spans="8:13" ht="15" x14ac:dyDescent="0.2">
      <c r="H145" s="1353" t="s">
        <v>1438</v>
      </c>
      <c r="I145" s="1356" t="s">
        <v>1226</v>
      </c>
      <c r="M145" s="1345"/>
    </row>
    <row r="146" spans="8:13" ht="15" x14ac:dyDescent="0.2">
      <c r="H146" s="1353" t="s">
        <v>1439</v>
      </c>
      <c r="I146" s="1356" t="s">
        <v>1226</v>
      </c>
      <c r="M146" s="1345"/>
    </row>
    <row r="147" spans="8:13" ht="15" x14ac:dyDescent="0.2">
      <c r="H147" s="1353" t="s">
        <v>1440</v>
      </c>
      <c r="I147" s="1356" t="s">
        <v>1226</v>
      </c>
      <c r="M147" s="1345"/>
    </row>
    <row r="148" spans="8:13" ht="15" x14ac:dyDescent="0.2">
      <c r="H148" s="1353" t="s">
        <v>1441</v>
      </c>
      <c r="I148" s="1356" t="s">
        <v>1226</v>
      </c>
      <c r="M148" s="1345"/>
    </row>
    <row r="149" spans="8:13" ht="15" x14ac:dyDescent="0.2">
      <c r="H149" s="1353" t="s">
        <v>1442</v>
      </c>
      <c r="I149" s="1356" t="s">
        <v>1226</v>
      </c>
      <c r="M149" s="1345"/>
    </row>
    <row r="150" spans="8:13" ht="15" x14ac:dyDescent="0.2">
      <c r="H150" s="1353" t="s">
        <v>1443</v>
      </c>
      <c r="I150" s="1356" t="s">
        <v>206</v>
      </c>
      <c r="M150" s="1345"/>
    </row>
    <row r="151" spans="8:13" ht="15" x14ac:dyDescent="0.2">
      <c r="H151" s="1353" t="s">
        <v>1444</v>
      </c>
      <c r="I151" s="1356" t="s">
        <v>1226</v>
      </c>
      <c r="M151" s="1345"/>
    </row>
    <row r="152" spans="8:13" ht="15" x14ac:dyDescent="0.2">
      <c r="H152" s="1353" t="s">
        <v>1445</v>
      </c>
      <c r="I152" s="1356" t="s">
        <v>206</v>
      </c>
      <c r="M152" s="1346"/>
    </row>
    <row r="153" spans="8:13" ht="15" x14ac:dyDescent="0.2">
      <c r="H153" s="1353" t="s">
        <v>256</v>
      </c>
      <c r="I153" s="1356" t="s">
        <v>206</v>
      </c>
      <c r="M153" s="1346"/>
    </row>
    <row r="154" spans="8:13" ht="15" x14ac:dyDescent="0.2">
      <c r="H154" s="1353" t="s">
        <v>1446</v>
      </c>
      <c r="I154" s="1356" t="s">
        <v>1226</v>
      </c>
      <c r="M154" s="1346"/>
    </row>
    <row r="155" spans="8:13" ht="15" x14ac:dyDescent="0.2">
      <c r="H155" s="1353" t="s">
        <v>1447</v>
      </c>
      <c r="I155" s="1356" t="s">
        <v>1852</v>
      </c>
      <c r="M155" s="1346"/>
    </row>
    <row r="156" spans="8:13" ht="15" x14ac:dyDescent="0.2">
      <c r="H156" s="1353" t="s">
        <v>1448</v>
      </c>
      <c r="I156" s="1356" t="s">
        <v>1852</v>
      </c>
      <c r="M156" s="1346"/>
    </row>
    <row r="157" spans="8:13" ht="15" x14ac:dyDescent="0.2">
      <c r="H157" s="1353" t="s">
        <v>1449</v>
      </c>
      <c r="I157" s="1356" t="s">
        <v>1852</v>
      </c>
      <c r="M157" s="1346"/>
    </row>
    <row r="158" spans="8:13" ht="15" x14ac:dyDescent="0.2">
      <c r="H158" s="1353" t="s">
        <v>1450</v>
      </c>
      <c r="I158" s="1356" t="s">
        <v>1852</v>
      </c>
      <c r="M158" s="1346"/>
    </row>
    <row r="159" spans="8:13" ht="15" x14ac:dyDescent="0.2">
      <c r="H159" s="1353" t="s">
        <v>1451</v>
      </c>
      <c r="I159" s="1356" t="s">
        <v>206</v>
      </c>
      <c r="M159" s="1346"/>
    </row>
    <row r="160" spans="8:13" ht="15" x14ac:dyDescent="0.2">
      <c r="H160" s="1353" t="s">
        <v>1452</v>
      </c>
      <c r="I160" s="1356" t="s">
        <v>206</v>
      </c>
      <c r="M160" s="1346"/>
    </row>
    <row r="161" spans="8:13" ht="15" x14ac:dyDescent="0.2">
      <c r="H161" s="1353" t="s">
        <v>1453</v>
      </c>
      <c r="I161" s="1356" t="s">
        <v>1226</v>
      </c>
      <c r="M161" s="1346"/>
    </row>
    <row r="162" spans="8:13" ht="15" x14ac:dyDescent="0.2">
      <c r="H162" s="1353" t="s">
        <v>1454</v>
      </c>
      <c r="I162" s="1356" t="s">
        <v>206</v>
      </c>
      <c r="M162" s="1346"/>
    </row>
    <row r="163" spans="8:13" ht="15" x14ac:dyDescent="0.2">
      <c r="H163" s="1353" t="s">
        <v>1455</v>
      </c>
      <c r="I163" s="1356" t="s">
        <v>206</v>
      </c>
      <c r="M163" s="1346"/>
    </row>
    <row r="164" spans="8:13" ht="15" x14ac:dyDescent="0.2">
      <c r="H164" s="1353" t="s">
        <v>1456</v>
      </c>
      <c r="I164" s="1356" t="s">
        <v>206</v>
      </c>
      <c r="M164" s="1346"/>
    </row>
    <row r="165" spans="8:13" ht="15" x14ac:dyDescent="0.2">
      <c r="H165" s="1353" t="s">
        <v>1457</v>
      </c>
      <c r="I165" s="1356" t="s">
        <v>206</v>
      </c>
      <c r="M165" s="1346"/>
    </row>
    <row r="166" spans="8:13" ht="15" x14ac:dyDescent="0.2">
      <c r="H166" s="1353" t="s">
        <v>1458</v>
      </c>
      <c r="I166" s="1356" t="s">
        <v>1226</v>
      </c>
      <c r="M166" s="1346"/>
    </row>
    <row r="167" spans="8:13" ht="15" x14ac:dyDescent="0.2">
      <c r="H167" s="1353" t="s">
        <v>1459</v>
      </c>
      <c r="I167" s="1356" t="s">
        <v>1226</v>
      </c>
      <c r="M167" s="1346"/>
    </row>
    <row r="168" spans="8:13" ht="15" x14ac:dyDescent="0.2">
      <c r="H168" s="1353" t="s">
        <v>1460</v>
      </c>
      <c r="I168" s="1356" t="s">
        <v>1852</v>
      </c>
      <c r="M168" s="1346"/>
    </row>
    <row r="169" spans="8:13" ht="15" x14ac:dyDescent="0.2">
      <c r="H169" s="1353" t="s">
        <v>1461</v>
      </c>
      <c r="I169" s="1356" t="s">
        <v>1852</v>
      </c>
      <c r="M169" s="1346"/>
    </row>
    <row r="170" spans="8:13" ht="15" x14ac:dyDescent="0.2">
      <c r="H170" s="1353" t="s">
        <v>1462</v>
      </c>
      <c r="I170" s="1356" t="s">
        <v>1852</v>
      </c>
      <c r="M170" s="1346"/>
    </row>
    <row r="171" spans="8:13" ht="15" x14ac:dyDescent="0.2">
      <c r="H171" s="1353" t="s">
        <v>1463</v>
      </c>
      <c r="I171" s="1356" t="s">
        <v>1852</v>
      </c>
      <c r="M171" s="1346"/>
    </row>
    <row r="172" spans="8:13" ht="15" x14ac:dyDescent="0.2">
      <c r="H172" s="1353" t="s">
        <v>1464</v>
      </c>
      <c r="I172" s="1356" t="s">
        <v>1226</v>
      </c>
      <c r="M172" s="1346"/>
    </row>
    <row r="173" spans="8:13" ht="15" x14ac:dyDescent="0.2">
      <c r="H173" s="1353" t="s">
        <v>1465</v>
      </c>
      <c r="I173" s="1356" t="s">
        <v>1226</v>
      </c>
      <c r="M173" s="1346"/>
    </row>
    <row r="174" spans="8:13" ht="15" x14ac:dyDescent="0.2">
      <c r="H174" s="1353" t="s">
        <v>1466</v>
      </c>
      <c r="I174" s="1356" t="s">
        <v>206</v>
      </c>
      <c r="M174" s="1346"/>
    </row>
    <row r="175" spans="8:13" ht="15" x14ac:dyDescent="0.2">
      <c r="H175" s="1353" t="s">
        <v>1467</v>
      </c>
      <c r="I175" s="1356" t="s">
        <v>1852</v>
      </c>
      <c r="M175" s="1346"/>
    </row>
    <row r="176" spans="8:13" ht="15" x14ac:dyDescent="0.2">
      <c r="H176" s="1353" t="s">
        <v>1468</v>
      </c>
      <c r="I176" s="1356" t="s">
        <v>1852</v>
      </c>
      <c r="M176" s="1346"/>
    </row>
    <row r="177" spans="8:13" ht="15" x14ac:dyDescent="0.2">
      <c r="H177" s="1353" t="s">
        <v>1469</v>
      </c>
      <c r="I177" s="1356" t="s">
        <v>1852</v>
      </c>
      <c r="M177" s="1346"/>
    </row>
    <row r="178" spans="8:13" ht="15" x14ac:dyDescent="0.2">
      <c r="H178" s="1353" t="s">
        <v>1470</v>
      </c>
      <c r="I178" s="1356" t="s">
        <v>1852</v>
      </c>
      <c r="M178" s="1346"/>
    </row>
    <row r="179" spans="8:13" ht="15" x14ac:dyDescent="0.2">
      <c r="H179" s="1353" t="s">
        <v>1471</v>
      </c>
      <c r="I179" s="1356" t="s">
        <v>1852</v>
      </c>
      <c r="M179" s="1346"/>
    </row>
    <row r="180" spans="8:13" ht="15" x14ac:dyDescent="0.2">
      <c r="H180" s="1353" t="s">
        <v>1472</v>
      </c>
      <c r="I180" s="1356" t="s">
        <v>1852</v>
      </c>
      <c r="M180" s="1346"/>
    </row>
    <row r="181" spans="8:13" ht="15" x14ac:dyDescent="0.2">
      <c r="H181" s="1353" t="s">
        <v>1473</v>
      </c>
      <c r="I181" s="1356" t="s">
        <v>1852</v>
      </c>
      <c r="M181" s="1346"/>
    </row>
    <row r="182" spans="8:13" ht="15" x14ac:dyDescent="0.2">
      <c r="H182" s="1353" t="s">
        <v>1474</v>
      </c>
      <c r="I182" s="1356" t="s">
        <v>1852</v>
      </c>
    </row>
    <row r="183" spans="8:13" ht="15" x14ac:dyDescent="0.2">
      <c r="H183" s="1353" t="s">
        <v>1475</v>
      </c>
      <c r="I183" s="1356" t="s">
        <v>1852</v>
      </c>
    </row>
    <row r="184" spans="8:13" ht="15" x14ac:dyDescent="0.2">
      <c r="H184" s="1353" t="s">
        <v>187</v>
      </c>
      <c r="I184" s="1356" t="s">
        <v>1852</v>
      </c>
    </row>
    <row r="185" spans="8:13" ht="15" x14ac:dyDescent="0.2">
      <c r="H185" s="1353" t="s">
        <v>1476</v>
      </c>
      <c r="I185" s="1356" t="s">
        <v>206</v>
      </c>
    </row>
    <row r="186" spans="8:13" ht="25.5" x14ac:dyDescent="0.2">
      <c r="H186" s="1353" t="s">
        <v>1477</v>
      </c>
      <c r="I186" s="1356" t="s">
        <v>1852</v>
      </c>
    </row>
    <row r="187" spans="8:13" ht="25.5" x14ac:dyDescent="0.2">
      <c r="H187" s="1353" t="s">
        <v>1478</v>
      </c>
      <c r="I187" s="1356" t="s">
        <v>1852</v>
      </c>
    </row>
    <row r="188" spans="8:13" ht="15" x14ac:dyDescent="0.2">
      <c r="H188" s="1353" t="s">
        <v>1479</v>
      </c>
      <c r="I188" s="1356" t="s">
        <v>206</v>
      </c>
    </row>
    <row r="189" spans="8:13" ht="15" x14ac:dyDescent="0.2">
      <c r="H189" s="1353" t="s">
        <v>1480</v>
      </c>
      <c r="I189" s="1356" t="s">
        <v>206</v>
      </c>
    </row>
    <row r="190" spans="8:13" ht="15" x14ac:dyDescent="0.2">
      <c r="H190" s="1353" t="s">
        <v>1481</v>
      </c>
      <c r="I190" s="1356" t="s">
        <v>206</v>
      </c>
    </row>
    <row r="191" spans="8:13" ht="15" x14ac:dyDescent="0.2">
      <c r="H191" s="1353" t="s">
        <v>1482</v>
      </c>
      <c r="I191" s="1356" t="s">
        <v>206</v>
      </c>
    </row>
    <row r="192" spans="8:13" ht="15" x14ac:dyDescent="0.2">
      <c r="H192" s="1353" t="s">
        <v>1483</v>
      </c>
      <c r="I192" s="1356" t="s">
        <v>206</v>
      </c>
    </row>
    <row r="193" spans="8:9" ht="15" x14ac:dyDescent="0.2">
      <c r="H193" s="1353" t="s">
        <v>1484</v>
      </c>
      <c r="I193" s="1356" t="s">
        <v>206</v>
      </c>
    </row>
    <row r="194" spans="8:9" ht="15" x14ac:dyDescent="0.2">
      <c r="H194" s="1353" t="s">
        <v>1485</v>
      </c>
      <c r="I194" s="1356" t="s">
        <v>206</v>
      </c>
    </row>
    <row r="195" spans="8:9" ht="15" x14ac:dyDescent="0.2">
      <c r="H195" s="1353" t="s">
        <v>1486</v>
      </c>
      <c r="I195" s="1356" t="s">
        <v>206</v>
      </c>
    </row>
    <row r="196" spans="8:9" ht="15" x14ac:dyDescent="0.2">
      <c r="H196" s="1353" t="s">
        <v>1487</v>
      </c>
      <c r="I196" s="1356" t="s">
        <v>206</v>
      </c>
    </row>
    <row r="197" spans="8:9" ht="15" x14ac:dyDescent="0.2">
      <c r="H197" s="1353" t="s">
        <v>1488</v>
      </c>
      <c r="I197" s="1356" t="s">
        <v>206</v>
      </c>
    </row>
    <row r="198" spans="8:9" ht="15" x14ac:dyDescent="0.2">
      <c r="H198" s="1353" t="s">
        <v>89</v>
      </c>
      <c r="I198" s="1356" t="s">
        <v>1226</v>
      </c>
    </row>
    <row r="199" spans="8:9" ht="15" x14ac:dyDescent="0.2">
      <c r="H199" s="1353" t="s">
        <v>1489</v>
      </c>
      <c r="I199" s="1356" t="s">
        <v>1226</v>
      </c>
    </row>
    <row r="200" spans="8:9" ht="15" x14ac:dyDescent="0.2">
      <c r="H200" s="1353" t="s">
        <v>1490</v>
      </c>
      <c r="I200" s="1356" t="s">
        <v>206</v>
      </c>
    </row>
    <row r="201" spans="8:9" ht="15" x14ac:dyDescent="0.2">
      <c r="H201" s="1353" t="s">
        <v>1491</v>
      </c>
      <c r="I201" s="1356" t="s">
        <v>1226</v>
      </c>
    </row>
    <row r="202" spans="8:9" ht="15" x14ac:dyDescent="0.2">
      <c r="H202" s="1353" t="s">
        <v>83</v>
      </c>
      <c r="I202" s="1356" t="s">
        <v>1226</v>
      </c>
    </row>
    <row r="203" spans="8:9" ht="15" x14ac:dyDescent="0.2">
      <c r="H203" s="1353" t="s">
        <v>1492</v>
      </c>
      <c r="I203" s="1356" t="s">
        <v>206</v>
      </c>
    </row>
    <row r="204" spans="8:9" ht="15" x14ac:dyDescent="0.2">
      <c r="H204" s="1353" t="s">
        <v>1493</v>
      </c>
      <c r="I204" s="1356" t="s">
        <v>206</v>
      </c>
    </row>
    <row r="205" spans="8:9" ht="15" x14ac:dyDescent="0.2">
      <c r="H205" s="1353" t="s">
        <v>1494</v>
      </c>
      <c r="I205" s="1356" t="s">
        <v>206</v>
      </c>
    </row>
    <row r="206" spans="8:9" ht="15" x14ac:dyDescent="0.2">
      <c r="H206" s="1353" t="s">
        <v>1495</v>
      </c>
      <c r="I206" s="1356" t="s">
        <v>206</v>
      </c>
    </row>
    <row r="207" spans="8:9" ht="15" x14ac:dyDescent="0.2">
      <c r="H207" s="1353" t="s">
        <v>1496</v>
      </c>
      <c r="I207" s="1356" t="s">
        <v>206</v>
      </c>
    </row>
    <row r="208" spans="8:9" ht="15" x14ac:dyDescent="0.2">
      <c r="H208" s="1353" t="s">
        <v>1497</v>
      </c>
      <c r="I208" s="1356" t="s">
        <v>206</v>
      </c>
    </row>
    <row r="209" spans="8:9" ht="15" x14ac:dyDescent="0.2">
      <c r="H209" s="1353" t="s">
        <v>1498</v>
      </c>
      <c r="I209" s="1356" t="s">
        <v>206</v>
      </c>
    </row>
    <row r="210" spans="8:9" ht="15" x14ac:dyDescent="0.2">
      <c r="H210" s="1353" t="s">
        <v>1499</v>
      </c>
      <c r="I210" s="1356" t="s">
        <v>206</v>
      </c>
    </row>
    <row r="211" spans="8:9" ht="15" x14ac:dyDescent="0.2">
      <c r="H211" s="1353" t="s">
        <v>1500</v>
      </c>
      <c r="I211" s="1356" t="s">
        <v>206</v>
      </c>
    </row>
    <row r="212" spans="8:9" ht="15" x14ac:dyDescent="0.2">
      <c r="H212" s="1353" t="s">
        <v>1501</v>
      </c>
      <c r="I212" s="1356" t="s">
        <v>206</v>
      </c>
    </row>
    <row r="213" spans="8:9" ht="15" x14ac:dyDescent="0.2">
      <c r="H213" s="1353" t="s">
        <v>1502</v>
      </c>
      <c r="I213" s="1356" t="s">
        <v>206</v>
      </c>
    </row>
    <row r="214" spans="8:9" ht="15" x14ac:dyDescent="0.2">
      <c r="H214" s="1353" t="s">
        <v>1503</v>
      </c>
      <c r="I214" s="1356" t="s">
        <v>1226</v>
      </c>
    </row>
    <row r="215" spans="8:9" ht="15" x14ac:dyDescent="0.2">
      <c r="H215" s="1353" t="s">
        <v>1504</v>
      </c>
      <c r="I215" s="1356" t="s">
        <v>206</v>
      </c>
    </row>
    <row r="216" spans="8:9" ht="15" x14ac:dyDescent="0.2">
      <c r="H216" s="1353" t="s">
        <v>288</v>
      </c>
      <c r="I216" s="1356" t="s">
        <v>1226</v>
      </c>
    </row>
    <row r="217" spans="8:9" ht="15" x14ac:dyDescent="0.2">
      <c r="H217" s="1353" t="s">
        <v>1505</v>
      </c>
      <c r="I217" s="1356" t="s">
        <v>1852</v>
      </c>
    </row>
    <row r="218" spans="8:9" ht="15" x14ac:dyDescent="0.2">
      <c r="H218" s="1353" t="s">
        <v>1506</v>
      </c>
      <c r="I218" s="1356" t="s">
        <v>206</v>
      </c>
    </row>
    <row r="219" spans="8:9" ht="25.5" x14ac:dyDescent="0.2">
      <c r="H219" s="1353" t="s">
        <v>1507</v>
      </c>
      <c r="I219" s="1356" t="s">
        <v>206</v>
      </c>
    </row>
    <row r="220" spans="8:9" ht="15" x14ac:dyDescent="0.2">
      <c r="H220" s="1353" t="s">
        <v>1508</v>
      </c>
      <c r="I220" s="1356" t="s">
        <v>206</v>
      </c>
    </row>
    <row r="221" spans="8:9" ht="15" x14ac:dyDescent="0.2">
      <c r="H221" s="1353" t="s">
        <v>1509</v>
      </c>
      <c r="I221" s="1356" t="s">
        <v>206</v>
      </c>
    </row>
    <row r="222" spans="8:9" ht="15" x14ac:dyDescent="0.2">
      <c r="H222" s="1353" t="s">
        <v>1510</v>
      </c>
      <c r="I222" s="1356" t="s">
        <v>206</v>
      </c>
    </row>
    <row r="223" spans="8:9" ht="15" x14ac:dyDescent="0.2">
      <c r="H223" s="1353" t="s">
        <v>1511</v>
      </c>
      <c r="I223" s="1356" t="s">
        <v>206</v>
      </c>
    </row>
    <row r="224" spans="8:9" ht="15" x14ac:dyDescent="0.2">
      <c r="H224" s="1353" t="s">
        <v>1512</v>
      </c>
      <c r="I224" s="1356" t="s">
        <v>206</v>
      </c>
    </row>
    <row r="225" spans="8:9" ht="15" x14ac:dyDescent="0.2">
      <c r="H225" s="1353" t="s">
        <v>1513</v>
      </c>
      <c r="I225" s="1356" t="s">
        <v>206</v>
      </c>
    </row>
    <row r="226" spans="8:9" ht="15" x14ac:dyDescent="0.2">
      <c r="H226" s="1353" t="s">
        <v>1514</v>
      </c>
      <c r="I226" s="1356" t="s">
        <v>206</v>
      </c>
    </row>
    <row r="227" spans="8:9" ht="15" x14ac:dyDescent="0.2">
      <c r="H227" s="1353" t="s">
        <v>1515</v>
      </c>
      <c r="I227" s="1356" t="s">
        <v>206</v>
      </c>
    </row>
    <row r="228" spans="8:9" ht="15" x14ac:dyDescent="0.2">
      <c r="H228" s="1353" t="s">
        <v>1516</v>
      </c>
      <c r="I228" s="1356" t="s">
        <v>206</v>
      </c>
    </row>
    <row r="229" spans="8:9" ht="15" x14ac:dyDescent="0.2">
      <c r="H229" s="1353" t="s">
        <v>1517</v>
      </c>
      <c r="I229" s="1356" t="s">
        <v>206</v>
      </c>
    </row>
    <row r="230" spans="8:9" ht="15" x14ac:dyDescent="0.2">
      <c r="H230" s="1354" t="s">
        <v>1518</v>
      </c>
      <c r="I230" s="1356" t="s">
        <v>206</v>
      </c>
    </row>
    <row r="231" spans="8:9" ht="15" x14ac:dyDescent="0.2">
      <c r="H231" s="1354" t="s">
        <v>1519</v>
      </c>
      <c r="I231" s="1356" t="s">
        <v>206</v>
      </c>
    </row>
    <row r="232" spans="8:9" ht="15" x14ac:dyDescent="0.2">
      <c r="H232" s="1354" t="s">
        <v>1520</v>
      </c>
      <c r="I232" s="1356" t="s">
        <v>206</v>
      </c>
    </row>
    <row r="233" spans="8:9" ht="15" x14ac:dyDescent="0.2">
      <c r="H233" s="1354" t="s">
        <v>333</v>
      </c>
      <c r="I233" s="1356" t="s">
        <v>206</v>
      </c>
    </row>
    <row r="234" spans="8:9" ht="15" x14ac:dyDescent="0.2">
      <c r="H234" s="1353" t="s">
        <v>1521</v>
      </c>
      <c r="I234" s="1356" t="s">
        <v>1226</v>
      </c>
    </row>
    <row r="235" spans="8:9" ht="15" x14ac:dyDescent="0.2">
      <c r="H235" s="1353" t="s">
        <v>1522</v>
      </c>
      <c r="I235" s="1356" t="s">
        <v>1226</v>
      </c>
    </row>
    <row r="236" spans="8:9" ht="15" x14ac:dyDescent="0.2">
      <c r="H236" s="1353" t="s">
        <v>1523</v>
      </c>
      <c r="I236" s="1356" t="s">
        <v>1226</v>
      </c>
    </row>
    <row r="237" spans="8:9" ht="15" x14ac:dyDescent="0.2">
      <c r="H237" s="1353" t="s">
        <v>1524</v>
      </c>
      <c r="I237" s="1356" t="s">
        <v>1226</v>
      </c>
    </row>
    <row r="238" spans="8:9" ht="15" x14ac:dyDescent="0.2">
      <c r="H238" s="1353" t="s">
        <v>1525</v>
      </c>
      <c r="I238" s="1356" t="s">
        <v>1226</v>
      </c>
    </row>
    <row r="239" spans="8:9" ht="15" x14ac:dyDescent="0.2">
      <c r="H239" s="1354" t="s">
        <v>1526</v>
      </c>
      <c r="I239" s="1356" t="s">
        <v>206</v>
      </c>
    </row>
    <row r="240" spans="8:9" ht="15" x14ac:dyDescent="0.2">
      <c r="H240" s="1354" t="s">
        <v>240</v>
      </c>
      <c r="I240" s="1356" t="s">
        <v>206</v>
      </c>
    </row>
    <row r="241" spans="8:9" ht="15" x14ac:dyDescent="0.2">
      <c r="H241" s="1354" t="s">
        <v>1527</v>
      </c>
      <c r="I241" s="1356" t="s">
        <v>206</v>
      </c>
    </row>
    <row r="242" spans="8:9" ht="15" x14ac:dyDescent="0.2">
      <c r="H242" s="1354" t="s">
        <v>242</v>
      </c>
      <c r="I242" s="1356" t="s">
        <v>206</v>
      </c>
    </row>
    <row r="243" spans="8:9" ht="15" x14ac:dyDescent="0.2">
      <c r="H243" s="1353" t="s">
        <v>307</v>
      </c>
      <c r="I243" s="1356" t="s">
        <v>1226</v>
      </c>
    </row>
    <row r="244" spans="8:9" ht="15" x14ac:dyDescent="0.2">
      <c r="H244" s="1353" t="s">
        <v>1528</v>
      </c>
      <c r="I244" s="1356" t="s">
        <v>1852</v>
      </c>
    </row>
    <row r="245" spans="8:9" ht="15" x14ac:dyDescent="0.2">
      <c r="H245" s="1354" t="s">
        <v>1529</v>
      </c>
      <c r="I245" s="1356" t="s">
        <v>1852</v>
      </c>
    </row>
    <row r="246" spans="8:9" ht="15" x14ac:dyDescent="0.2">
      <c r="H246" s="1353" t="s">
        <v>116</v>
      </c>
      <c r="I246" s="1356" t="s">
        <v>1852</v>
      </c>
    </row>
    <row r="247" spans="8:9" ht="15" x14ac:dyDescent="0.2">
      <c r="H247" s="1353" t="s">
        <v>1530</v>
      </c>
      <c r="I247" s="1356" t="s">
        <v>206</v>
      </c>
    </row>
    <row r="248" spans="8:9" ht="15" x14ac:dyDescent="0.2">
      <c r="H248" s="1354" t="s">
        <v>1531</v>
      </c>
      <c r="I248" s="1356" t="s">
        <v>206</v>
      </c>
    </row>
    <row r="249" spans="8:9" x14ac:dyDescent="0.2">
      <c r="H249" s="1353"/>
      <c r="I249" s="1353"/>
    </row>
    <row r="250" spans="8:9" x14ac:dyDescent="0.2">
      <c r="H250" s="1353"/>
      <c r="I250" s="1353"/>
    </row>
    <row r="251" spans="8:9" x14ac:dyDescent="0.2">
      <c r="H251" s="1353"/>
      <c r="I251" s="1353"/>
    </row>
    <row r="252" spans="8:9" x14ac:dyDescent="0.2">
      <c r="H252" s="1353"/>
      <c r="I252" s="1353"/>
    </row>
    <row r="253" spans="8:9" x14ac:dyDescent="0.2">
      <c r="H253" s="1353"/>
      <c r="I253" s="1353"/>
    </row>
    <row r="254" spans="8:9" x14ac:dyDescent="0.2">
      <c r="H254" s="1353"/>
      <c r="I254" s="1353"/>
    </row>
    <row r="255" spans="8:9" x14ac:dyDescent="0.2">
      <c r="H255" s="1353"/>
      <c r="I255" s="1353"/>
    </row>
    <row r="256" spans="8:9" x14ac:dyDescent="0.2">
      <c r="H256" s="1353"/>
      <c r="I256" s="1353"/>
    </row>
    <row r="257" spans="8:9" x14ac:dyDescent="0.2">
      <c r="H257" s="1353"/>
      <c r="I257" s="1353"/>
    </row>
    <row r="258" spans="8:9" x14ac:dyDescent="0.2">
      <c r="H258" s="1353"/>
      <c r="I258" s="1353"/>
    </row>
    <row r="259" spans="8:9" x14ac:dyDescent="0.2">
      <c r="H259" s="1353"/>
      <c r="I259" s="1353"/>
    </row>
    <row r="260" spans="8:9" x14ac:dyDescent="0.2">
      <c r="H260" s="1353"/>
      <c r="I260" s="1353"/>
    </row>
    <row r="261" spans="8:9" x14ac:dyDescent="0.2">
      <c r="H261" s="1353"/>
      <c r="I261" s="1353"/>
    </row>
    <row r="262" spans="8:9" x14ac:dyDescent="0.2">
      <c r="H262" s="1353"/>
      <c r="I262" s="1353"/>
    </row>
    <row r="263" spans="8:9" x14ac:dyDescent="0.2">
      <c r="H263" s="1353"/>
      <c r="I263" s="1353"/>
    </row>
    <row r="264" spans="8:9" x14ac:dyDescent="0.2">
      <c r="H264" s="1353"/>
      <c r="I264" s="1353"/>
    </row>
    <row r="265" spans="8:9" x14ac:dyDescent="0.2">
      <c r="H265" s="1353"/>
      <c r="I265" s="1353"/>
    </row>
    <row r="266" spans="8:9" x14ac:dyDescent="0.2">
      <c r="H266" s="1353"/>
      <c r="I266" s="1353"/>
    </row>
    <row r="267" spans="8:9" x14ac:dyDescent="0.2">
      <c r="H267" s="1353"/>
      <c r="I267" s="1353"/>
    </row>
    <row r="268" spans="8:9" x14ac:dyDescent="0.2">
      <c r="H268" s="1353"/>
      <c r="I268" s="1353"/>
    </row>
    <row r="269" spans="8:9" x14ac:dyDescent="0.2">
      <c r="H269" s="1353"/>
      <c r="I269" s="1353"/>
    </row>
    <row r="270" spans="8:9" x14ac:dyDescent="0.2">
      <c r="H270" s="1353"/>
      <c r="I270" s="1353"/>
    </row>
    <row r="271" spans="8:9" x14ac:dyDescent="0.2">
      <c r="H271" s="1353"/>
      <c r="I271" s="1353"/>
    </row>
    <row r="272" spans="8:9" x14ac:dyDescent="0.2">
      <c r="H272" s="1353"/>
      <c r="I272" s="1353"/>
    </row>
    <row r="273" spans="8:9" x14ac:dyDescent="0.2">
      <c r="H273" s="1353"/>
      <c r="I273" s="1353"/>
    </row>
    <row r="274" spans="8:9" x14ac:dyDescent="0.2">
      <c r="H274" s="1353"/>
      <c r="I274" s="1353"/>
    </row>
    <row r="275" spans="8:9" x14ac:dyDescent="0.2">
      <c r="H275" s="1353"/>
      <c r="I275" s="1353"/>
    </row>
    <row r="276" spans="8:9" x14ac:dyDescent="0.2">
      <c r="H276" s="1353"/>
      <c r="I276" s="1353"/>
    </row>
    <row r="277" spans="8:9" x14ac:dyDescent="0.2">
      <c r="H277" s="1353"/>
      <c r="I277" s="1353"/>
    </row>
    <row r="278" spans="8:9" x14ac:dyDescent="0.2">
      <c r="H278" s="1353"/>
      <c r="I278" s="1353"/>
    </row>
    <row r="279" spans="8:9" x14ac:dyDescent="0.2">
      <c r="H279" s="1353"/>
      <c r="I279" s="1353"/>
    </row>
    <row r="280" spans="8:9" x14ac:dyDescent="0.2">
      <c r="H280" s="1353"/>
      <c r="I280" s="1353"/>
    </row>
    <row r="281" spans="8:9" x14ac:dyDescent="0.2">
      <c r="H281" s="1353"/>
      <c r="I281" s="1353"/>
    </row>
    <row r="282" spans="8:9" x14ac:dyDescent="0.2">
      <c r="H282" s="1353"/>
      <c r="I282" s="1353"/>
    </row>
    <row r="283" spans="8:9" x14ac:dyDescent="0.2">
      <c r="H283" s="1353"/>
      <c r="I283" s="1353"/>
    </row>
    <row r="284" spans="8:9" x14ac:dyDescent="0.2">
      <c r="H284" s="1353"/>
      <c r="I284" s="1353"/>
    </row>
    <row r="285" spans="8:9" x14ac:dyDescent="0.2">
      <c r="H285" s="1353"/>
      <c r="I285" s="1353"/>
    </row>
    <row r="286" spans="8:9" x14ac:dyDescent="0.2">
      <c r="H286" s="1353"/>
      <c r="I286" s="1353"/>
    </row>
    <row r="287" spans="8:9" x14ac:dyDescent="0.2">
      <c r="H287" s="1353"/>
      <c r="I287" s="1353"/>
    </row>
    <row r="288" spans="8:9" x14ac:dyDescent="0.2">
      <c r="H288" s="1353"/>
      <c r="I288" s="1353"/>
    </row>
    <row r="289" spans="8:9" x14ac:dyDescent="0.2">
      <c r="H289" s="1353"/>
      <c r="I289" s="1353"/>
    </row>
    <row r="290" spans="8:9" x14ac:dyDescent="0.2">
      <c r="H290" s="1353"/>
      <c r="I290" s="1353"/>
    </row>
    <row r="291" spans="8:9" x14ac:dyDescent="0.2">
      <c r="H291" s="1353"/>
      <c r="I291" s="1353"/>
    </row>
    <row r="292" spans="8:9" x14ac:dyDescent="0.2">
      <c r="H292" s="1353"/>
      <c r="I292" s="1353"/>
    </row>
    <row r="293" spans="8:9" x14ac:dyDescent="0.2">
      <c r="H293" s="1353"/>
      <c r="I293" s="1353"/>
    </row>
    <row r="294" spans="8:9" x14ac:dyDescent="0.2">
      <c r="H294" s="1353"/>
      <c r="I294" s="1353"/>
    </row>
    <row r="295" spans="8:9" x14ac:dyDescent="0.2">
      <c r="H295" s="1353"/>
      <c r="I295" s="1353"/>
    </row>
    <row r="296" spans="8:9" x14ac:dyDescent="0.2">
      <c r="H296" s="1353"/>
      <c r="I296" s="1353"/>
    </row>
    <row r="297" spans="8:9" x14ac:dyDescent="0.2">
      <c r="H297" s="1353"/>
      <c r="I297" s="1353"/>
    </row>
    <row r="298" spans="8:9" x14ac:dyDescent="0.2">
      <c r="H298" s="1353"/>
      <c r="I298" s="1353"/>
    </row>
    <row r="299" spans="8:9" x14ac:dyDescent="0.2">
      <c r="H299" s="1353"/>
      <c r="I299" s="1353"/>
    </row>
    <row r="300" spans="8:9" x14ac:dyDescent="0.2">
      <c r="H300" s="1353"/>
      <c r="I300" s="1353"/>
    </row>
    <row r="301" spans="8:9" x14ac:dyDescent="0.2">
      <c r="H301" s="1353"/>
      <c r="I301" s="1353"/>
    </row>
    <row r="302" spans="8:9" x14ac:dyDescent="0.2">
      <c r="H302" s="1353"/>
      <c r="I302" s="1353"/>
    </row>
    <row r="303" spans="8:9" x14ac:dyDescent="0.2">
      <c r="H303" s="1353"/>
      <c r="I303" s="1353"/>
    </row>
    <row r="304" spans="8:9" x14ac:dyDescent="0.2">
      <c r="H304" s="1353"/>
      <c r="I304" s="1353"/>
    </row>
    <row r="305" spans="8:9" x14ac:dyDescent="0.2">
      <c r="H305" s="1353"/>
      <c r="I305" s="1353"/>
    </row>
    <row r="306" spans="8:9" x14ac:dyDescent="0.2">
      <c r="H306" s="1353"/>
      <c r="I306" s="1353"/>
    </row>
    <row r="307" spans="8:9" x14ac:dyDescent="0.2">
      <c r="H307" s="1353"/>
      <c r="I307" s="1353"/>
    </row>
    <row r="308" spans="8:9" x14ac:dyDescent="0.2">
      <c r="H308" s="1353"/>
      <c r="I308" s="1353"/>
    </row>
    <row r="309" spans="8:9" x14ac:dyDescent="0.2">
      <c r="H309" s="1353"/>
      <c r="I309" s="1353"/>
    </row>
    <row r="310" spans="8:9" x14ac:dyDescent="0.2">
      <c r="H310" s="1353"/>
      <c r="I310" s="1353"/>
    </row>
    <row r="311" spans="8:9" x14ac:dyDescent="0.2">
      <c r="H311" s="1353"/>
      <c r="I311" s="1353"/>
    </row>
    <row r="312" spans="8:9" x14ac:dyDescent="0.2">
      <c r="H312" s="1353"/>
      <c r="I312" s="1353"/>
    </row>
    <row r="313" spans="8:9" x14ac:dyDescent="0.2">
      <c r="H313" s="1353"/>
      <c r="I313" s="1353"/>
    </row>
    <row r="314" spans="8:9" x14ac:dyDescent="0.2">
      <c r="H314" s="1353"/>
      <c r="I314" s="1353"/>
    </row>
    <row r="315" spans="8:9" x14ac:dyDescent="0.2">
      <c r="H315" s="1353"/>
      <c r="I315" s="1353"/>
    </row>
    <row r="316" spans="8:9" x14ac:dyDescent="0.2">
      <c r="H316" s="1353"/>
      <c r="I316" s="1353"/>
    </row>
    <row r="317" spans="8:9" x14ac:dyDescent="0.2">
      <c r="H317" s="1353"/>
      <c r="I317" s="1353"/>
    </row>
    <row r="318" spans="8:9" x14ac:dyDescent="0.2">
      <c r="H318" s="1353"/>
      <c r="I318" s="1353"/>
    </row>
    <row r="319" spans="8:9" x14ac:dyDescent="0.2">
      <c r="H319" s="1353"/>
      <c r="I319" s="1353"/>
    </row>
    <row r="320" spans="8:9" x14ac:dyDescent="0.2">
      <c r="H320" s="1353"/>
      <c r="I320" s="1353"/>
    </row>
    <row r="321" spans="8:9" x14ac:dyDescent="0.2">
      <c r="H321" s="1353"/>
      <c r="I321" s="1353"/>
    </row>
    <row r="322" spans="8:9" x14ac:dyDescent="0.2">
      <c r="H322" s="1353"/>
      <c r="I322" s="1353"/>
    </row>
    <row r="323" spans="8:9" x14ac:dyDescent="0.2">
      <c r="H323" s="1353"/>
      <c r="I323" s="1353"/>
    </row>
    <row r="324" spans="8:9" x14ac:dyDescent="0.2">
      <c r="H324" s="1353"/>
      <c r="I324" s="1353"/>
    </row>
    <row r="325" spans="8:9" x14ac:dyDescent="0.2">
      <c r="H325" s="1353"/>
      <c r="I325" s="1353"/>
    </row>
    <row r="326" spans="8:9" x14ac:dyDescent="0.2">
      <c r="H326" s="1353"/>
      <c r="I326" s="1353"/>
    </row>
    <row r="327" spans="8:9" x14ac:dyDescent="0.2">
      <c r="H327" s="1353"/>
      <c r="I327" s="1353"/>
    </row>
    <row r="328" spans="8:9" x14ac:dyDescent="0.2">
      <c r="H328" s="1353"/>
      <c r="I328" s="1353"/>
    </row>
    <row r="329" spans="8:9" x14ac:dyDescent="0.2">
      <c r="H329" s="1353"/>
      <c r="I329" s="1353"/>
    </row>
    <row r="330" spans="8:9" x14ac:dyDescent="0.2">
      <c r="H330" s="1353"/>
      <c r="I330" s="1353"/>
    </row>
    <row r="331" spans="8:9" x14ac:dyDescent="0.2">
      <c r="H331" s="1353"/>
      <c r="I331" s="1353"/>
    </row>
    <row r="332" spans="8:9" x14ac:dyDescent="0.2">
      <c r="H332" s="1353"/>
      <c r="I332" s="1353"/>
    </row>
    <row r="333" spans="8:9" x14ac:dyDescent="0.2">
      <c r="H333" s="1353"/>
      <c r="I333" s="1353"/>
    </row>
    <row r="334" spans="8:9" x14ac:dyDescent="0.2">
      <c r="H334" s="1353"/>
      <c r="I334" s="1353"/>
    </row>
    <row r="335" spans="8:9" x14ac:dyDescent="0.2">
      <c r="H335" s="1353"/>
      <c r="I335" s="1353"/>
    </row>
    <row r="336" spans="8:9" x14ac:dyDescent="0.2">
      <c r="H336" s="1353"/>
      <c r="I336" s="1353"/>
    </row>
    <row r="337" spans="8:9" x14ac:dyDescent="0.2">
      <c r="H337" s="1353"/>
      <c r="I337" s="1353"/>
    </row>
    <row r="338" spans="8:9" x14ac:dyDescent="0.2">
      <c r="H338" s="1353"/>
      <c r="I338" s="1353"/>
    </row>
    <row r="339" spans="8:9" x14ac:dyDescent="0.2">
      <c r="H339" s="1353"/>
      <c r="I339" s="1353"/>
    </row>
    <row r="340" spans="8:9" x14ac:dyDescent="0.2">
      <c r="H340" s="1354"/>
      <c r="I340" s="1354"/>
    </row>
    <row r="341" spans="8:9" x14ac:dyDescent="0.2">
      <c r="H341" s="1354"/>
      <c r="I341" s="1354"/>
    </row>
    <row r="342" spans="8:9" x14ac:dyDescent="0.2">
      <c r="H342" s="1354"/>
      <c r="I342" s="1354"/>
    </row>
    <row r="343" spans="8:9" x14ac:dyDescent="0.2">
      <c r="H343" s="1354"/>
      <c r="I343" s="1354"/>
    </row>
    <row r="344" spans="8:9" x14ac:dyDescent="0.2">
      <c r="H344" s="1354"/>
      <c r="I344" s="1354"/>
    </row>
    <row r="345" spans="8:9" x14ac:dyDescent="0.2">
      <c r="H345" s="1354"/>
      <c r="I345" s="1354"/>
    </row>
    <row r="346" spans="8:9" x14ac:dyDescent="0.2">
      <c r="H346" s="1354"/>
      <c r="I346" s="1354"/>
    </row>
    <row r="347" spans="8:9" x14ac:dyDescent="0.2">
      <c r="H347" s="1354"/>
      <c r="I347" s="1354"/>
    </row>
    <row r="348" spans="8:9" x14ac:dyDescent="0.2">
      <c r="H348" s="1354"/>
      <c r="I348" s="1354"/>
    </row>
    <row r="349" spans="8:9" x14ac:dyDescent="0.2">
      <c r="H349" s="1354"/>
      <c r="I349" s="1354"/>
    </row>
    <row r="350" spans="8:9" x14ac:dyDescent="0.2">
      <c r="H350" s="1354"/>
      <c r="I350" s="1354"/>
    </row>
    <row r="351" spans="8:9" x14ac:dyDescent="0.2">
      <c r="H351" s="1354"/>
      <c r="I351" s="1354"/>
    </row>
    <row r="352" spans="8:9" x14ac:dyDescent="0.2">
      <c r="H352" s="1354"/>
      <c r="I352" s="1354"/>
    </row>
    <row r="353" spans="8:9" x14ac:dyDescent="0.2">
      <c r="H353" s="1354"/>
      <c r="I353" s="1354"/>
    </row>
    <row r="354" spans="8:9" x14ac:dyDescent="0.2">
      <c r="H354" s="1354"/>
      <c r="I354" s="1354"/>
    </row>
    <row r="355" spans="8:9" x14ac:dyDescent="0.2">
      <c r="H355" s="1354"/>
      <c r="I355" s="1354"/>
    </row>
    <row r="356" spans="8:9" x14ac:dyDescent="0.2">
      <c r="H356" s="1354"/>
      <c r="I356" s="1354"/>
    </row>
    <row r="357" spans="8:9" x14ac:dyDescent="0.2">
      <c r="H357" s="1354"/>
      <c r="I357" s="1354"/>
    </row>
    <row r="358" spans="8:9" x14ac:dyDescent="0.2">
      <c r="H358" s="1354"/>
      <c r="I358" s="1354"/>
    </row>
    <row r="359" spans="8:9" x14ac:dyDescent="0.2">
      <c r="H359" s="1354"/>
      <c r="I359" s="1354"/>
    </row>
    <row r="360" spans="8:9" x14ac:dyDescent="0.2">
      <c r="H360" s="1354"/>
      <c r="I360" s="1354"/>
    </row>
    <row r="361" spans="8:9" x14ac:dyDescent="0.2">
      <c r="H361" s="1354"/>
      <c r="I361" s="1354"/>
    </row>
    <row r="362" spans="8:9" x14ac:dyDescent="0.2">
      <c r="H362" s="1354"/>
      <c r="I362" s="1354"/>
    </row>
    <row r="363" spans="8:9" x14ac:dyDescent="0.2">
      <c r="H363" s="1354"/>
      <c r="I363" s="1354"/>
    </row>
    <row r="364" spans="8:9" x14ac:dyDescent="0.2">
      <c r="H364" s="1354"/>
      <c r="I364" s="1354"/>
    </row>
    <row r="365" spans="8:9" x14ac:dyDescent="0.2">
      <c r="H365" s="1354"/>
      <c r="I365" s="1354"/>
    </row>
    <row r="366" spans="8:9" x14ac:dyDescent="0.2">
      <c r="H366" s="1354"/>
      <c r="I366" s="1354"/>
    </row>
    <row r="367" spans="8:9" x14ac:dyDescent="0.2">
      <c r="H367" s="1354"/>
      <c r="I367" s="1354"/>
    </row>
    <row r="368" spans="8:9" x14ac:dyDescent="0.2">
      <c r="H368" s="1354"/>
      <c r="I368" s="1354"/>
    </row>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sheetData>
  <conditionalFormatting sqref="H3:H248">
    <cfRule type="duplicateValues" dxfId="1" priority="4"/>
  </conditionalFormatting>
  <pageMargins left="0.7" right="0.7" top="0.75" bottom="0.75" header="0.3" footer="0.3"/>
  <pageSetup orientation="portrait" r:id="rId1"/>
  <legacyDrawing r:id="rId2"/>
  <tableParts count="3">
    <tablePart r:id="rId3"/>
    <tablePart r:id="rId4"/>
    <tablePart r:id="rId5"/>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F331C-C42B-42B0-8730-16D03306479E}">
  <dimension ref="A1:D335"/>
  <sheetViews>
    <sheetView workbookViewId="0">
      <selection activeCell="E1" sqref="E1:E1048576"/>
    </sheetView>
  </sheetViews>
  <sheetFormatPr defaultColWidth="9.140625" defaultRowHeight="14.25" x14ac:dyDescent="0.2"/>
  <cols>
    <col min="1" max="1" width="17" style="1464" bestFit="1" customWidth="1"/>
    <col min="2" max="2" width="13.140625" style="1464" customWidth="1"/>
    <col min="3" max="3" width="16.42578125" style="1464" bestFit="1" customWidth="1"/>
    <col min="4" max="4" width="73.42578125" style="1464" bestFit="1" customWidth="1"/>
    <col min="5" max="16384" width="9.140625" style="1464"/>
  </cols>
  <sheetData>
    <row r="1" spans="1:4" x14ac:dyDescent="0.2">
      <c r="A1" s="1464" t="s">
        <v>1854</v>
      </c>
      <c r="B1" s="1464" t="s">
        <v>1195</v>
      </c>
      <c r="C1" s="1465" t="s">
        <v>1855</v>
      </c>
      <c r="D1" s="1464" t="s">
        <v>1</v>
      </c>
    </row>
    <row r="2" spans="1:4" x14ac:dyDescent="0.2">
      <c r="A2" s="1464" t="s">
        <v>1857</v>
      </c>
      <c r="B2" s="1466" t="s">
        <v>206</v>
      </c>
      <c r="C2" s="1466"/>
      <c r="D2" s="1467" t="s">
        <v>1218</v>
      </c>
    </row>
    <row r="3" spans="1:4" x14ac:dyDescent="0.2">
      <c r="A3" s="1464" t="s">
        <v>1856</v>
      </c>
      <c r="B3" s="1464" t="s">
        <v>1226</v>
      </c>
      <c r="C3" s="1464" t="s">
        <v>27</v>
      </c>
      <c r="D3" s="1464" t="s">
        <v>25</v>
      </c>
    </row>
    <row r="4" spans="1:4" x14ac:dyDescent="0.2">
      <c r="A4" s="1464" t="s">
        <v>1857</v>
      </c>
      <c r="B4" s="1466" t="s">
        <v>1226</v>
      </c>
      <c r="C4" s="1466"/>
      <c r="D4" s="1467" t="s">
        <v>1225</v>
      </c>
    </row>
    <row r="5" spans="1:4" x14ac:dyDescent="0.2">
      <c r="A5" s="1464" t="s">
        <v>1857</v>
      </c>
      <c r="B5" s="1466" t="s">
        <v>1226</v>
      </c>
      <c r="C5" s="1466"/>
      <c r="D5" s="1467" t="s">
        <v>1233</v>
      </c>
    </row>
    <row r="6" spans="1:4" x14ac:dyDescent="0.2">
      <c r="A6" s="1464" t="s">
        <v>1857</v>
      </c>
      <c r="B6" s="1466" t="s">
        <v>1226</v>
      </c>
      <c r="C6" s="1466"/>
      <c r="D6" s="1467" t="s">
        <v>1239</v>
      </c>
    </row>
    <row r="7" spans="1:4" x14ac:dyDescent="0.2">
      <c r="A7" s="1464" t="s">
        <v>1856</v>
      </c>
      <c r="B7" s="1464" t="s">
        <v>1226</v>
      </c>
      <c r="C7" s="1464" t="s">
        <v>41</v>
      </c>
      <c r="D7" s="1464" t="s">
        <v>38</v>
      </c>
    </row>
    <row r="8" spans="1:4" x14ac:dyDescent="0.2">
      <c r="A8" s="1464" t="s">
        <v>1856</v>
      </c>
      <c r="B8" s="1464" t="s">
        <v>1226</v>
      </c>
      <c r="C8" s="1464" t="s">
        <v>109</v>
      </c>
      <c r="D8" s="1464" t="s">
        <v>107</v>
      </c>
    </row>
    <row r="9" spans="1:4" x14ac:dyDescent="0.2">
      <c r="A9" s="1464" t="s">
        <v>1857</v>
      </c>
      <c r="B9" s="1466" t="s">
        <v>1226</v>
      </c>
      <c r="C9" s="1466"/>
      <c r="D9" s="1467" t="s">
        <v>1244</v>
      </c>
    </row>
    <row r="10" spans="1:4" x14ac:dyDescent="0.2">
      <c r="A10" s="1464" t="s">
        <v>1857</v>
      </c>
      <c r="B10" s="1466" t="s">
        <v>1226</v>
      </c>
      <c r="C10" s="1466"/>
      <c r="D10" s="1467" t="s">
        <v>1249</v>
      </c>
    </row>
    <row r="11" spans="1:4" x14ac:dyDescent="0.2">
      <c r="A11" s="1464" t="s">
        <v>1856</v>
      </c>
      <c r="B11" s="1464" t="s">
        <v>1226</v>
      </c>
      <c r="C11" s="1464" t="s">
        <v>64</v>
      </c>
      <c r="D11" s="1464" t="s">
        <v>62</v>
      </c>
    </row>
    <row r="12" spans="1:4" x14ac:dyDescent="0.2">
      <c r="A12" s="1464" t="s">
        <v>1857</v>
      </c>
      <c r="B12" s="1466" t="s">
        <v>1226</v>
      </c>
      <c r="C12" s="1466"/>
      <c r="D12" s="1467" t="s">
        <v>62</v>
      </c>
    </row>
    <row r="13" spans="1:4" x14ac:dyDescent="0.2">
      <c r="A13" s="1464" t="s">
        <v>1857</v>
      </c>
      <c r="B13" s="1466" t="s">
        <v>1226</v>
      </c>
      <c r="C13" s="1466"/>
      <c r="D13" s="1467" t="s">
        <v>1258</v>
      </c>
    </row>
    <row r="14" spans="1:4" x14ac:dyDescent="0.2">
      <c r="A14" s="1464" t="s">
        <v>1857</v>
      </c>
      <c r="B14" s="1466" t="s">
        <v>1226</v>
      </c>
      <c r="C14" s="1466"/>
      <c r="D14" s="1467" t="s">
        <v>1262</v>
      </c>
    </row>
    <row r="15" spans="1:4" x14ac:dyDescent="0.2">
      <c r="A15" s="1464" t="s">
        <v>1857</v>
      </c>
      <c r="B15" s="1466" t="s">
        <v>1226</v>
      </c>
      <c r="C15" s="1466"/>
      <c r="D15" s="1467" t="s">
        <v>1265</v>
      </c>
    </row>
    <row r="16" spans="1:4" x14ac:dyDescent="0.2">
      <c r="A16" s="1464" t="s">
        <v>1857</v>
      </c>
      <c r="B16" s="1466" t="s">
        <v>206</v>
      </c>
      <c r="C16" s="1466"/>
      <c r="D16" s="1467" t="s">
        <v>1269</v>
      </c>
    </row>
    <row r="17" spans="1:4" x14ac:dyDescent="0.2">
      <c r="A17" s="1464" t="s">
        <v>1857</v>
      </c>
      <c r="B17" s="1466" t="s">
        <v>206</v>
      </c>
      <c r="C17" s="1466"/>
      <c r="D17" s="1467" t="s">
        <v>1272</v>
      </c>
    </row>
    <row r="18" spans="1:4" x14ac:dyDescent="0.2">
      <c r="A18" s="1464" t="s">
        <v>1857</v>
      </c>
      <c r="B18" s="1466" t="s">
        <v>206</v>
      </c>
      <c r="C18" s="1466"/>
      <c r="D18" s="1467" t="s">
        <v>1275</v>
      </c>
    </row>
    <row r="19" spans="1:4" x14ac:dyDescent="0.2">
      <c r="A19" s="1464" t="s">
        <v>1857</v>
      </c>
      <c r="B19" s="1466" t="s">
        <v>1226</v>
      </c>
      <c r="C19" s="1466"/>
      <c r="D19" s="1467" t="s">
        <v>1278</v>
      </c>
    </row>
    <row r="20" spans="1:4" x14ac:dyDescent="0.2">
      <c r="A20" s="1464" t="s">
        <v>1857</v>
      </c>
      <c r="B20" s="1466" t="s">
        <v>206</v>
      </c>
      <c r="C20" s="1466"/>
      <c r="D20" s="1467" t="s">
        <v>1281</v>
      </c>
    </row>
    <row r="21" spans="1:4" x14ac:dyDescent="0.2">
      <c r="A21" s="1464" t="s">
        <v>1857</v>
      </c>
      <c r="B21" s="1466" t="s">
        <v>206</v>
      </c>
      <c r="C21" s="1466"/>
      <c r="D21" s="1467" t="s">
        <v>1284</v>
      </c>
    </row>
    <row r="22" spans="1:4" x14ac:dyDescent="0.2">
      <c r="A22" s="1464" t="s">
        <v>1857</v>
      </c>
      <c r="B22" s="1466" t="s">
        <v>206</v>
      </c>
      <c r="C22" s="1466"/>
      <c r="D22" s="1467" t="s">
        <v>1286</v>
      </c>
    </row>
    <row r="23" spans="1:4" x14ac:dyDescent="0.2">
      <c r="A23" s="1464" t="s">
        <v>1857</v>
      </c>
      <c r="B23" s="1466" t="s">
        <v>206</v>
      </c>
      <c r="C23" s="1466"/>
      <c r="D23" s="1467" t="s">
        <v>1289</v>
      </c>
    </row>
    <row r="24" spans="1:4" x14ac:dyDescent="0.2">
      <c r="A24" s="1464" t="s">
        <v>1856</v>
      </c>
      <c r="B24" s="1464" t="s">
        <v>206</v>
      </c>
      <c r="C24" s="1464" t="s">
        <v>208</v>
      </c>
      <c r="D24" s="1464" t="s">
        <v>205</v>
      </c>
    </row>
    <row r="25" spans="1:4" x14ac:dyDescent="0.2">
      <c r="A25" s="1464" t="s">
        <v>1857</v>
      </c>
      <c r="B25" s="1466" t="s">
        <v>206</v>
      </c>
      <c r="C25" s="1466"/>
      <c r="D25" s="1467" t="s">
        <v>205</v>
      </c>
    </row>
    <row r="26" spans="1:4" x14ac:dyDescent="0.2">
      <c r="A26" s="1464" t="s">
        <v>1856</v>
      </c>
      <c r="B26" s="1464" t="s">
        <v>206</v>
      </c>
      <c r="C26" s="1464" t="s">
        <v>212</v>
      </c>
      <c r="D26" s="1464" t="s">
        <v>211</v>
      </c>
    </row>
    <row r="27" spans="1:4" x14ac:dyDescent="0.2">
      <c r="A27" s="1464" t="s">
        <v>1856</v>
      </c>
      <c r="B27" s="1464" t="s">
        <v>206</v>
      </c>
      <c r="C27" s="1464" t="s">
        <v>215</v>
      </c>
      <c r="D27" s="1464" t="s">
        <v>213</v>
      </c>
    </row>
    <row r="28" spans="1:4" x14ac:dyDescent="0.2">
      <c r="A28" s="1464" t="s">
        <v>1856</v>
      </c>
      <c r="B28" s="1464" t="s">
        <v>206</v>
      </c>
      <c r="C28" s="1464" t="s">
        <v>221</v>
      </c>
      <c r="D28" s="1464" t="s">
        <v>219</v>
      </c>
    </row>
    <row r="29" spans="1:4" x14ac:dyDescent="0.2">
      <c r="A29" s="1464" t="s">
        <v>1856</v>
      </c>
      <c r="B29" s="1464" t="s">
        <v>206</v>
      </c>
      <c r="C29" s="1464" t="s">
        <v>218</v>
      </c>
      <c r="D29" s="1464" t="s">
        <v>216</v>
      </c>
    </row>
    <row r="30" spans="1:4" x14ac:dyDescent="0.2">
      <c r="A30" s="1464" t="s">
        <v>1856</v>
      </c>
      <c r="B30" s="1464" t="s">
        <v>206</v>
      </c>
      <c r="C30" s="1464" t="s">
        <v>223</v>
      </c>
      <c r="D30" s="1464" t="s">
        <v>222</v>
      </c>
    </row>
    <row r="31" spans="1:4" x14ac:dyDescent="0.2">
      <c r="A31" s="1464" t="s">
        <v>1857</v>
      </c>
      <c r="B31" s="1466" t="s">
        <v>206</v>
      </c>
      <c r="C31" s="1466"/>
      <c r="D31" s="1467" t="s">
        <v>222</v>
      </c>
    </row>
    <row r="32" spans="1:4" x14ac:dyDescent="0.2">
      <c r="A32" s="1464" t="s">
        <v>1857</v>
      </c>
      <c r="B32" s="1466" t="s">
        <v>206</v>
      </c>
      <c r="C32" s="1466"/>
      <c r="D32" s="1467" t="s">
        <v>1298</v>
      </c>
    </row>
    <row r="33" spans="1:4" x14ac:dyDescent="0.2">
      <c r="A33" s="1464" t="s">
        <v>1856</v>
      </c>
      <c r="B33" s="1464" t="s">
        <v>206</v>
      </c>
      <c r="C33" s="1464" t="s">
        <v>231</v>
      </c>
      <c r="D33" s="1464" t="s">
        <v>230</v>
      </c>
    </row>
    <row r="34" spans="1:4" x14ac:dyDescent="0.2">
      <c r="A34" s="1464" t="s">
        <v>1857</v>
      </c>
      <c r="B34" s="1466" t="s">
        <v>1226</v>
      </c>
      <c r="C34" s="1466"/>
      <c r="D34" s="1467" t="s">
        <v>1302</v>
      </c>
    </row>
    <row r="35" spans="1:4" x14ac:dyDescent="0.2">
      <c r="A35" s="1464" t="s">
        <v>1857</v>
      </c>
      <c r="B35" s="1466" t="s">
        <v>1226</v>
      </c>
      <c r="C35" s="1466"/>
      <c r="D35" s="1467" t="s">
        <v>1305</v>
      </c>
    </row>
    <row r="36" spans="1:4" x14ac:dyDescent="0.2">
      <c r="A36" s="1464" t="s">
        <v>1856</v>
      </c>
      <c r="B36" s="1464" t="s">
        <v>206</v>
      </c>
      <c r="C36" s="1464" t="s">
        <v>267</v>
      </c>
      <c r="D36" s="1464" t="s">
        <v>266</v>
      </c>
    </row>
    <row r="37" spans="1:4" x14ac:dyDescent="0.2">
      <c r="A37" s="1464" t="s">
        <v>1857</v>
      </c>
      <c r="B37" s="1466" t="s">
        <v>206</v>
      </c>
      <c r="C37" s="1466"/>
      <c r="D37" s="1467" t="s">
        <v>266</v>
      </c>
    </row>
    <row r="38" spans="1:4" x14ac:dyDescent="0.2">
      <c r="A38" s="1464" t="s">
        <v>1856</v>
      </c>
      <c r="B38" s="1464" t="s">
        <v>206</v>
      </c>
      <c r="C38" s="1464" t="s">
        <v>311</v>
      </c>
      <c r="D38" s="1464" t="s">
        <v>310</v>
      </c>
    </row>
    <row r="39" spans="1:4" x14ac:dyDescent="0.2">
      <c r="A39" s="1464" t="s">
        <v>1857</v>
      </c>
      <c r="B39" s="1466" t="s">
        <v>1226</v>
      </c>
      <c r="C39" s="1466"/>
      <c r="D39" s="1467" t="s">
        <v>1310</v>
      </c>
    </row>
    <row r="40" spans="1:4" x14ac:dyDescent="0.2">
      <c r="A40" s="1464" t="s">
        <v>1857</v>
      </c>
      <c r="B40" s="1466" t="s">
        <v>1226</v>
      </c>
      <c r="C40" s="1466"/>
      <c r="D40" s="1467" t="s">
        <v>1312</v>
      </c>
    </row>
    <row r="41" spans="1:4" x14ac:dyDescent="0.2">
      <c r="A41" s="1464" t="s">
        <v>1856</v>
      </c>
      <c r="B41" s="1464" t="s">
        <v>206</v>
      </c>
      <c r="C41" s="1464" t="s">
        <v>318</v>
      </c>
      <c r="D41" s="1464" t="s">
        <v>317</v>
      </c>
    </row>
    <row r="42" spans="1:4" x14ac:dyDescent="0.2">
      <c r="A42" s="1464" t="s">
        <v>1856</v>
      </c>
      <c r="B42" s="1464" t="s">
        <v>206</v>
      </c>
      <c r="C42" s="1464" t="s">
        <v>324</v>
      </c>
      <c r="D42" s="1464" t="s">
        <v>321</v>
      </c>
    </row>
    <row r="43" spans="1:4" x14ac:dyDescent="0.2">
      <c r="A43" s="1464" t="s">
        <v>1856</v>
      </c>
      <c r="B43" s="1464" t="s">
        <v>206</v>
      </c>
      <c r="C43" s="1464" t="s">
        <v>316</v>
      </c>
      <c r="D43" s="1464" t="s">
        <v>313</v>
      </c>
    </row>
    <row r="44" spans="1:4" x14ac:dyDescent="0.2">
      <c r="A44" s="1464" t="s">
        <v>1857</v>
      </c>
      <c r="B44" s="1466" t="s">
        <v>206</v>
      </c>
      <c r="C44" s="1466"/>
      <c r="D44" s="1467" t="s">
        <v>1314</v>
      </c>
    </row>
    <row r="45" spans="1:4" x14ac:dyDescent="0.2">
      <c r="A45" s="1464" t="s">
        <v>1856</v>
      </c>
      <c r="B45" s="1464" t="s">
        <v>206</v>
      </c>
      <c r="C45" s="1464" t="s">
        <v>320</v>
      </c>
      <c r="D45" s="1464" t="s">
        <v>319</v>
      </c>
    </row>
    <row r="46" spans="1:4" x14ac:dyDescent="0.2">
      <c r="A46" s="1464" t="s">
        <v>1856</v>
      </c>
      <c r="B46" s="1464" t="s">
        <v>206</v>
      </c>
      <c r="C46" s="1464" t="s">
        <v>326</v>
      </c>
      <c r="D46" s="1464" t="s">
        <v>325</v>
      </c>
    </row>
    <row r="47" spans="1:4" x14ac:dyDescent="0.2">
      <c r="A47" s="1464" t="s">
        <v>1857</v>
      </c>
      <c r="B47" s="1466" t="s">
        <v>1226</v>
      </c>
      <c r="C47" s="1466"/>
      <c r="D47" s="1467" t="s">
        <v>1316</v>
      </c>
    </row>
    <row r="48" spans="1:4" x14ac:dyDescent="0.2">
      <c r="A48" s="1464" t="s">
        <v>1857</v>
      </c>
      <c r="B48" s="1466" t="s">
        <v>1226</v>
      </c>
      <c r="C48" s="1466"/>
      <c r="D48" s="1467" t="s">
        <v>1318</v>
      </c>
    </row>
    <row r="49" spans="1:4" x14ac:dyDescent="0.2">
      <c r="A49" s="1464" t="s">
        <v>1856</v>
      </c>
      <c r="B49" s="1464" t="s">
        <v>1226</v>
      </c>
      <c r="C49" s="1464" t="s">
        <v>115</v>
      </c>
      <c r="D49" s="1464" t="s">
        <v>113</v>
      </c>
    </row>
    <row r="50" spans="1:4" x14ac:dyDescent="0.2">
      <c r="A50" s="1464" t="s">
        <v>1856</v>
      </c>
      <c r="B50" s="1464" t="s">
        <v>206</v>
      </c>
      <c r="C50" s="1464" t="s">
        <v>309</v>
      </c>
      <c r="D50" s="1464" t="s">
        <v>113</v>
      </c>
    </row>
    <row r="51" spans="1:4" x14ac:dyDescent="0.2">
      <c r="A51" s="1464" t="s">
        <v>1857</v>
      </c>
      <c r="B51" s="1466" t="s">
        <v>206</v>
      </c>
      <c r="C51" s="1466"/>
      <c r="D51" s="1464" t="s">
        <v>113</v>
      </c>
    </row>
    <row r="52" spans="1:4" x14ac:dyDescent="0.2">
      <c r="A52" s="1464" t="s">
        <v>1857</v>
      </c>
      <c r="B52" s="1466" t="s">
        <v>1852</v>
      </c>
      <c r="C52" s="1466"/>
      <c r="D52" s="1467" t="s">
        <v>1321</v>
      </c>
    </row>
    <row r="53" spans="1:4" x14ac:dyDescent="0.2">
      <c r="A53" s="1464" t="s">
        <v>1857</v>
      </c>
      <c r="B53" s="1466" t="s">
        <v>1852</v>
      </c>
      <c r="C53" s="1466"/>
      <c r="D53" s="1467" t="s">
        <v>1324</v>
      </c>
    </row>
    <row r="54" spans="1:4" x14ac:dyDescent="0.2">
      <c r="A54" s="1464" t="s">
        <v>1857</v>
      </c>
      <c r="B54" s="1466" t="s">
        <v>1852</v>
      </c>
      <c r="C54" s="1466"/>
      <c r="D54" s="1467" t="s">
        <v>1327</v>
      </c>
    </row>
    <row r="55" spans="1:4" x14ac:dyDescent="0.2">
      <c r="A55" s="1464" t="s">
        <v>1857</v>
      </c>
      <c r="B55" s="1466" t="s">
        <v>1852</v>
      </c>
      <c r="C55" s="1466"/>
      <c r="D55" s="1467" t="s">
        <v>1330</v>
      </c>
    </row>
    <row r="56" spans="1:4" x14ac:dyDescent="0.2">
      <c r="A56" s="1464" t="s">
        <v>1857</v>
      </c>
      <c r="B56" s="1466" t="s">
        <v>206</v>
      </c>
      <c r="C56" s="1466"/>
      <c r="D56" s="1467" t="s">
        <v>1333</v>
      </c>
    </row>
    <row r="57" spans="1:4" x14ac:dyDescent="0.2">
      <c r="A57" s="1464" t="s">
        <v>1856</v>
      </c>
      <c r="B57" s="1464" t="s">
        <v>1226</v>
      </c>
      <c r="C57" s="1464" t="s">
        <v>52</v>
      </c>
      <c r="D57" s="1464" t="s">
        <v>51</v>
      </c>
    </row>
    <row r="58" spans="1:4" x14ac:dyDescent="0.2">
      <c r="A58" s="1464" t="s">
        <v>1857</v>
      </c>
      <c r="B58" s="1466" t="s">
        <v>1226</v>
      </c>
      <c r="C58" s="1466"/>
      <c r="D58" s="1467" t="s">
        <v>1335</v>
      </c>
    </row>
    <row r="59" spans="1:4" x14ac:dyDescent="0.2">
      <c r="A59" s="1464" t="s">
        <v>1857</v>
      </c>
      <c r="B59" s="1466" t="s">
        <v>1226</v>
      </c>
      <c r="C59" s="1466"/>
      <c r="D59" s="1467" t="s">
        <v>1337</v>
      </c>
    </row>
    <row r="60" spans="1:4" x14ac:dyDescent="0.2">
      <c r="A60" s="1464" t="s">
        <v>1857</v>
      </c>
      <c r="B60" s="1466" t="s">
        <v>1226</v>
      </c>
      <c r="C60" s="1466"/>
      <c r="D60" s="1467" t="s">
        <v>1339</v>
      </c>
    </row>
    <row r="61" spans="1:4" x14ac:dyDescent="0.2">
      <c r="A61" s="1464" t="s">
        <v>1857</v>
      </c>
      <c r="B61" s="1466" t="s">
        <v>1226</v>
      </c>
      <c r="C61" s="1466"/>
      <c r="D61" s="1467" t="s">
        <v>1341</v>
      </c>
    </row>
    <row r="62" spans="1:4" x14ac:dyDescent="0.2">
      <c r="A62" s="1464" t="s">
        <v>1857</v>
      </c>
      <c r="B62" s="1466" t="s">
        <v>1226</v>
      </c>
      <c r="C62" s="1466"/>
      <c r="D62" s="1467" t="s">
        <v>1343</v>
      </c>
    </row>
    <row r="63" spans="1:4" x14ac:dyDescent="0.2">
      <c r="A63" s="1464" t="s">
        <v>1857</v>
      </c>
      <c r="B63" s="1466" t="s">
        <v>1226</v>
      </c>
      <c r="C63" s="1466"/>
      <c r="D63" s="1467" t="s">
        <v>1345</v>
      </c>
    </row>
    <row r="64" spans="1:4" x14ac:dyDescent="0.2">
      <c r="A64" s="1464" t="s">
        <v>1857</v>
      </c>
      <c r="B64" s="1466" t="s">
        <v>1226</v>
      </c>
      <c r="C64" s="1466"/>
      <c r="D64" s="1467" t="s">
        <v>1346</v>
      </c>
    </row>
    <row r="65" spans="1:4" x14ac:dyDescent="0.2">
      <c r="A65" s="1464" t="s">
        <v>1857</v>
      </c>
      <c r="B65" s="1466" t="s">
        <v>1226</v>
      </c>
      <c r="C65" s="1466"/>
      <c r="D65" s="1467" t="s">
        <v>1348</v>
      </c>
    </row>
    <row r="66" spans="1:4" x14ac:dyDescent="0.2">
      <c r="A66" s="1464" t="s">
        <v>1857</v>
      </c>
      <c r="B66" s="1466" t="s">
        <v>1226</v>
      </c>
      <c r="C66" s="1466"/>
      <c r="D66" s="1467" t="s">
        <v>1350</v>
      </c>
    </row>
    <row r="67" spans="1:4" x14ac:dyDescent="0.2">
      <c r="A67" s="1464" t="s">
        <v>1857</v>
      </c>
      <c r="B67" s="1466" t="s">
        <v>1226</v>
      </c>
      <c r="C67" s="1466"/>
      <c r="D67" s="1467" t="s">
        <v>1352</v>
      </c>
    </row>
    <row r="68" spans="1:4" x14ac:dyDescent="0.2">
      <c r="A68" s="1464" t="s">
        <v>1857</v>
      </c>
      <c r="B68" s="1466" t="s">
        <v>1226</v>
      </c>
      <c r="C68" s="1466"/>
      <c r="D68" s="1467" t="s">
        <v>1354</v>
      </c>
    </row>
    <row r="69" spans="1:4" x14ac:dyDescent="0.2">
      <c r="A69" s="1464" t="s">
        <v>1857</v>
      </c>
      <c r="B69" s="1466" t="s">
        <v>1226</v>
      </c>
      <c r="C69" s="1466"/>
      <c r="D69" s="1467" t="s">
        <v>1355</v>
      </c>
    </row>
    <row r="70" spans="1:4" x14ac:dyDescent="0.2">
      <c r="A70" s="1464" t="s">
        <v>1857</v>
      </c>
      <c r="B70" s="1466" t="s">
        <v>206</v>
      </c>
      <c r="C70" s="1466"/>
      <c r="D70" s="1467" t="s">
        <v>1356</v>
      </c>
    </row>
    <row r="71" spans="1:4" x14ac:dyDescent="0.2">
      <c r="A71" s="1464" t="s">
        <v>1857</v>
      </c>
      <c r="B71" s="1466" t="s">
        <v>206</v>
      </c>
      <c r="C71" s="1466"/>
      <c r="D71" s="1467" t="s">
        <v>1357</v>
      </c>
    </row>
    <row r="72" spans="1:4" x14ac:dyDescent="0.2">
      <c r="A72" s="1464" t="s">
        <v>1857</v>
      </c>
      <c r="B72" s="1466" t="s">
        <v>206</v>
      </c>
      <c r="C72" s="1466"/>
      <c r="D72" s="1467" t="s">
        <v>1358</v>
      </c>
    </row>
    <row r="73" spans="1:4" x14ac:dyDescent="0.2">
      <c r="A73" s="1464" t="s">
        <v>1857</v>
      </c>
      <c r="B73" s="1466" t="s">
        <v>206</v>
      </c>
      <c r="C73" s="1466"/>
      <c r="D73" s="1467" t="s">
        <v>1359</v>
      </c>
    </row>
    <row r="74" spans="1:4" x14ac:dyDescent="0.2">
      <c r="A74" s="1464" t="s">
        <v>1857</v>
      </c>
      <c r="B74" s="1466" t="s">
        <v>1852</v>
      </c>
      <c r="C74" s="1466"/>
      <c r="D74" s="1467" t="s">
        <v>1360</v>
      </c>
    </row>
    <row r="75" spans="1:4" x14ac:dyDescent="0.2">
      <c r="A75" s="1464" t="s">
        <v>1857</v>
      </c>
      <c r="B75" s="1466" t="s">
        <v>1852</v>
      </c>
      <c r="C75" s="1466"/>
      <c r="D75" s="1467" t="s">
        <v>1361</v>
      </c>
    </row>
    <row r="76" spans="1:4" x14ac:dyDescent="0.2">
      <c r="A76" s="1464" t="s">
        <v>1856</v>
      </c>
      <c r="B76" s="1464" t="s">
        <v>206</v>
      </c>
      <c r="C76" s="1464" t="s">
        <v>235</v>
      </c>
      <c r="D76" s="1464" t="s">
        <v>233</v>
      </c>
    </row>
    <row r="77" spans="1:4" x14ac:dyDescent="0.2">
      <c r="A77" s="1464" t="s">
        <v>1856</v>
      </c>
      <c r="B77" s="1464" t="s">
        <v>206</v>
      </c>
      <c r="C77" s="1464" t="s">
        <v>237</v>
      </c>
      <c r="D77" s="1464" t="s">
        <v>236</v>
      </c>
    </row>
    <row r="78" spans="1:4" x14ac:dyDescent="0.2">
      <c r="A78" s="1464" t="s">
        <v>1856</v>
      </c>
      <c r="B78" s="1464" t="s">
        <v>206</v>
      </c>
      <c r="C78" s="1464" t="s">
        <v>245</v>
      </c>
      <c r="D78" s="1464" t="s">
        <v>244</v>
      </c>
    </row>
    <row r="79" spans="1:4" x14ac:dyDescent="0.2">
      <c r="A79" s="1464" t="s">
        <v>1857</v>
      </c>
      <c r="B79" s="1466" t="s">
        <v>206</v>
      </c>
      <c r="C79" s="1466"/>
      <c r="D79" s="1467" t="s">
        <v>244</v>
      </c>
    </row>
    <row r="80" spans="1:4" x14ac:dyDescent="0.2">
      <c r="A80" s="1464" t="s">
        <v>1857</v>
      </c>
      <c r="B80" s="1466" t="s">
        <v>206</v>
      </c>
      <c r="C80" s="1466"/>
      <c r="D80" s="1467" t="s">
        <v>1362</v>
      </c>
    </row>
    <row r="81" spans="1:4" x14ac:dyDescent="0.2">
      <c r="A81" s="1464" t="s">
        <v>1856</v>
      </c>
      <c r="B81" s="1464" t="s">
        <v>206</v>
      </c>
      <c r="C81" s="1464" t="s">
        <v>239</v>
      </c>
      <c r="D81" s="1464" t="s">
        <v>238</v>
      </c>
    </row>
    <row r="82" spans="1:4" x14ac:dyDescent="0.2">
      <c r="A82" s="1464" t="s">
        <v>1857</v>
      </c>
      <c r="B82" s="1466" t="s">
        <v>206</v>
      </c>
      <c r="C82" s="1466"/>
      <c r="D82" s="1467" t="s">
        <v>238</v>
      </c>
    </row>
    <row r="83" spans="1:4" x14ac:dyDescent="0.2">
      <c r="A83" s="1464" t="s">
        <v>1857</v>
      </c>
      <c r="B83" s="1466" t="s">
        <v>206</v>
      </c>
      <c r="C83" s="1466"/>
      <c r="D83" s="1467" t="s">
        <v>1363</v>
      </c>
    </row>
    <row r="84" spans="1:4" x14ac:dyDescent="0.2">
      <c r="A84" s="1464" t="s">
        <v>1857</v>
      </c>
      <c r="B84" s="1466" t="s">
        <v>206</v>
      </c>
      <c r="C84" s="1466"/>
      <c r="D84" s="1467" t="s">
        <v>1364</v>
      </c>
    </row>
    <row r="85" spans="1:4" x14ac:dyDescent="0.2">
      <c r="A85" s="1464" t="s">
        <v>1856</v>
      </c>
      <c r="B85" s="1464" t="s">
        <v>206</v>
      </c>
      <c r="C85" s="1464" t="s">
        <v>225</v>
      </c>
      <c r="D85" s="1464" t="s">
        <v>224</v>
      </c>
    </row>
    <row r="86" spans="1:4" x14ac:dyDescent="0.2">
      <c r="A86" s="1464" t="s">
        <v>1857</v>
      </c>
      <c r="B86" s="1466" t="s">
        <v>206</v>
      </c>
      <c r="C86" s="1466"/>
      <c r="D86" s="1467" t="s">
        <v>224</v>
      </c>
    </row>
    <row r="87" spans="1:4" x14ac:dyDescent="0.2">
      <c r="A87" s="1464" t="s">
        <v>1856</v>
      </c>
      <c r="B87" s="1464" t="s">
        <v>206</v>
      </c>
      <c r="C87" s="1464" t="s">
        <v>247</v>
      </c>
      <c r="D87" s="1464" t="s">
        <v>246</v>
      </c>
    </row>
    <row r="88" spans="1:4" x14ac:dyDescent="0.2">
      <c r="A88" s="1464" t="s">
        <v>1857</v>
      </c>
      <c r="B88" s="1466" t="s">
        <v>206</v>
      </c>
      <c r="C88" s="1466"/>
      <c r="D88" s="1467" t="s">
        <v>246</v>
      </c>
    </row>
    <row r="89" spans="1:4" x14ac:dyDescent="0.2">
      <c r="A89" s="1464" t="s">
        <v>1857</v>
      </c>
      <c r="B89" s="1466" t="s">
        <v>206</v>
      </c>
      <c r="C89" s="1466"/>
      <c r="D89" s="1467" t="s">
        <v>1365</v>
      </c>
    </row>
    <row r="90" spans="1:4" x14ac:dyDescent="0.2">
      <c r="A90" s="1464" t="s">
        <v>1857</v>
      </c>
      <c r="B90" s="1466" t="s">
        <v>206</v>
      </c>
      <c r="C90" s="1466"/>
      <c r="D90" s="1467" t="s">
        <v>1366</v>
      </c>
    </row>
    <row r="91" spans="1:4" x14ac:dyDescent="0.2">
      <c r="A91" s="1464" t="s">
        <v>1857</v>
      </c>
      <c r="B91" s="1466" t="s">
        <v>1226</v>
      </c>
      <c r="C91" s="1466"/>
      <c r="D91" s="1467" t="s">
        <v>1367</v>
      </c>
    </row>
    <row r="92" spans="1:4" x14ac:dyDescent="0.2">
      <c r="A92" s="1464" t="s">
        <v>1857</v>
      </c>
      <c r="B92" s="1466" t="s">
        <v>206</v>
      </c>
      <c r="C92" s="1466"/>
      <c r="D92" s="1467" t="s">
        <v>1368</v>
      </c>
    </row>
    <row r="93" spans="1:4" x14ac:dyDescent="0.2">
      <c r="A93" s="1464" t="s">
        <v>1857</v>
      </c>
      <c r="B93" s="1466" t="s">
        <v>206</v>
      </c>
      <c r="C93" s="1466"/>
      <c r="D93" s="1467" t="s">
        <v>1369</v>
      </c>
    </row>
    <row r="94" spans="1:4" x14ac:dyDescent="0.2">
      <c r="A94" s="1464" t="s">
        <v>1857</v>
      </c>
      <c r="B94" s="1466" t="s">
        <v>206</v>
      </c>
      <c r="C94" s="1466"/>
      <c r="D94" s="1467" t="s">
        <v>1370</v>
      </c>
    </row>
    <row r="95" spans="1:4" x14ac:dyDescent="0.2">
      <c r="A95" s="1464" t="s">
        <v>1857</v>
      </c>
      <c r="B95" s="1466" t="s">
        <v>1226</v>
      </c>
      <c r="C95" s="1466"/>
      <c r="D95" s="1467" t="s">
        <v>1371</v>
      </c>
    </row>
    <row r="96" spans="1:4" x14ac:dyDescent="0.2">
      <c r="A96" s="1464" t="s">
        <v>1857</v>
      </c>
      <c r="B96" s="1466" t="s">
        <v>1226</v>
      </c>
      <c r="C96" s="1466"/>
      <c r="D96" s="1467" t="s">
        <v>1372</v>
      </c>
    </row>
    <row r="97" spans="1:4" x14ac:dyDescent="0.2">
      <c r="A97" s="1464" t="s">
        <v>1857</v>
      </c>
      <c r="B97" s="1466" t="s">
        <v>1226</v>
      </c>
      <c r="C97" s="1466"/>
      <c r="D97" s="1467" t="s">
        <v>1373</v>
      </c>
    </row>
    <row r="98" spans="1:4" x14ac:dyDescent="0.2">
      <c r="A98" s="1464" t="s">
        <v>1857</v>
      </c>
      <c r="B98" s="1466" t="s">
        <v>1226</v>
      </c>
      <c r="C98" s="1466"/>
      <c r="D98" s="1467" t="s">
        <v>807</v>
      </c>
    </row>
    <row r="99" spans="1:4" x14ac:dyDescent="0.2">
      <c r="A99" s="1464" t="s">
        <v>1857</v>
      </c>
      <c r="B99" s="1466" t="s">
        <v>1226</v>
      </c>
      <c r="C99" s="1466"/>
      <c r="D99" s="1467" t="s">
        <v>1374</v>
      </c>
    </row>
    <row r="100" spans="1:4" x14ac:dyDescent="0.2">
      <c r="A100" s="1464" t="s">
        <v>1857</v>
      </c>
      <c r="B100" s="1466" t="s">
        <v>1226</v>
      </c>
      <c r="C100" s="1466"/>
      <c r="D100" s="1467" t="s">
        <v>1375</v>
      </c>
    </row>
    <row r="101" spans="1:4" x14ac:dyDescent="0.2">
      <c r="A101" s="1464" t="s">
        <v>1857</v>
      </c>
      <c r="B101" s="1466" t="s">
        <v>1226</v>
      </c>
      <c r="C101" s="1466"/>
      <c r="D101" s="1467" t="s">
        <v>1376</v>
      </c>
    </row>
    <row r="102" spans="1:4" x14ac:dyDescent="0.2">
      <c r="A102" s="1464" t="s">
        <v>1857</v>
      </c>
      <c r="B102" s="1466" t="s">
        <v>1226</v>
      </c>
      <c r="C102" s="1466"/>
      <c r="D102" s="1467" t="s">
        <v>1377</v>
      </c>
    </row>
    <row r="103" spans="1:4" x14ac:dyDescent="0.2">
      <c r="A103" s="1464" t="s">
        <v>1856</v>
      </c>
      <c r="B103" s="1464" t="s">
        <v>206</v>
      </c>
      <c r="C103" s="1464" t="s">
        <v>285</v>
      </c>
      <c r="D103" s="1464" t="s">
        <v>284</v>
      </c>
    </row>
    <row r="104" spans="1:4" x14ac:dyDescent="0.2">
      <c r="A104" s="1464" t="s">
        <v>1857</v>
      </c>
      <c r="B104" s="1466" t="s">
        <v>206</v>
      </c>
      <c r="C104" s="1466"/>
      <c r="D104" s="1467" t="s">
        <v>284</v>
      </c>
    </row>
    <row r="105" spans="1:4" x14ac:dyDescent="0.2">
      <c r="A105" s="1464" t="s">
        <v>1857</v>
      </c>
      <c r="B105" s="1466" t="s">
        <v>206</v>
      </c>
      <c r="C105" s="1466"/>
      <c r="D105" s="1467" t="s">
        <v>1378</v>
      </c>
    </row>
    <row r="106" spans="1:4" x14ac:dyDescent="0.2">
      <c r="A106" s="1464" t="s">
        <v>1857</v>
      </c>
      <c r="B106" s="1466" t="s">
        <v>206</v>
      </c>
      <c r="C106" s="1466"/>
      <c r="D106" s="1467" t="s">
        <v>1379</v>
      </c>
    </row>
    <row r="107" spans="1:4" x14ac:dyDescent="0.2">
      <c r="A107" s="1464" t="s">
        <v>1857</v>
      </c>
      <c r="B107" s="1466" t="s">
        <v>206</v>
      </c>
      <c r="C107" s="1466"/>
      <c r="D107" s="1467" t="s">
        <v>1380</v>
      </c>
    </row>
    <row r="108" spans="1:4" x14ac:dyDescent="0.2">
      <c r="A108" s="1464" t="s">
        <v>1857</v>
      </c>
      <c r="B108" s="1466" t="s">
        <v>206</v>
      </c>
      <c r="C108" s="1466"/>
      <c r="D108" s="1467" t="s">
        <v>1381</v>
      </c>
    </row>
    <row r="109" spans="1:4" x14ac:dyDescent="0.2">
      <c r="A109" s="1464" t="s">
        <v>1857</v>
      </c>
      <c r="B109" s="1466" t="s">
        <v>206</v>
      </c>
      <c r="C109" s="1466"/>
      <c r="D109" s="1467" t="s">
        <v>1382</v>
      </c>
    </row>
    <row r="110" spans="1:4" x14ac:dyDescent="0.2">
      <c r="A110" s="1464" t="s">
        <v>1856</v>
      </c>
      <c r="B110" s="1464" t="s">
        <v>206</v>
      </c>
      <c r="C110" s="1464" t="s">
        <v>249</v>
      </c>
      <c r="D110" s="1464" t="s">
        <v>248</v>
      </c>
    </row>
    <row r="111" spans="1:4" x14ac:dyDescent="0.2">
      <c r="A111" s="1464" t="s">
        <v>1857</v>
      </c>
      <c r="B111" s="1466" t="s">
        <v>206</v>
      </c>
      <c r="C111" s="1466"/>
      <c r="D111" s="1467" t="s">
        <v>1383</v>
      </c>
    </row>
    <row r="112" spans="1:4" x14ac:dyDescent="0.2">
      <c r="A112" s="1464" t="s">
        <v>1857</v>
      </c>
      <c r="B112" s="1466" t="s">
        <v>206</v>
      </c>
      <c r="C112" s="1466"/>
      <c r="D112" s="1467" t="s">
        <v>1384</v>
      </c>
    </row>
    <row r="113" spans="1:4" x14ac:dyDescent="0.2">
      <c r="A113" s="1464" t="s">
        <v>1857</v>
      </c>
      <c r="B113" s="1466" t="s">
        <v>206</v>
      </c>
      <c r="C113" s="1466"/>
      <c r="D113" s="1467" t="s">
        <v>1385</v>
      </c>
    </row>
    <row r="114" spans="1:4" x14ac:dyDescent="0.2">
      <c r="A114" s="1464" t="s">
        <v>1857</v>
      </c>
      <c r="B114" s="1466" t="s">
        <v>206</v>
      </c>
      <c r="C114" s="1466"/>
      <c r="D114" s="1467" t="s">
        <v>1386</v>
      </c>
    </row>
    <row r="115" spans="1:4" x14ac:dyDescent="0.2">
      <c r="A115" s="1464" t="s">
        <v>1857</v>
      </c>
      <c r="B115" s="1466" t="s">
        <v>206</v>
      </c>
      <c r="C115" s="1466"/>
      <c r="D115" s="1467" t="s">
        <v>1387</v>
      </c>
    </row>
    <row r="116" spans="1:4" x14ac:dyDescent="0.2">
      <c r="A116" s="1464" t="s">
        <v>1857</v>
      </c>
      <c r="B116" s="1466" t="s">
        <v>206</v>
      </c>
      <c r="C116" s="1466"/>
      <c r="D116" s="1467" t="s">
        <v>1388</v>
      </c>
    </row>
    <row r="117" spans="1:4" x14ac:dyDescent="0.2">
      <c r="A117" s="1464" t="s">
        <v>1857</v>
      </c>
      <c r="B117" s="1466" t="s">
        <v>206</v>
      </c>
      <c r="C117" s="1466"/>
      <c r="D117" s="1467" t="s">
        <v>1389</v>
      </c>
    </row>
    <row r="118" spans="1:4" x14ac:dyDescent="0.2">
      <c r="A118" s="1464" t="s">
        <v>1857</v>
      </c>
      <c r="B118" s="1466" t="s">
        <v>1226</v>
      </c>
      <c r="C118" s="1466"/>
      <c r="D118" s="1467" t="s">
        <v>1390</v>
      </c>
    </row>
    <row r="119" spans="1:4" x14ac:dyDescent="0.2">
      <c r="A119" s="1464" t="s">
        <v>1857</v>
      </c>
      <c r="B119" s="1466" t="s">
        <v>1852</v>
      </c>
      <c r="C119" s="1466"/>
      <c r="D119" s="1467" t="s">
        <v>139</v>
      </c>
    </row>
    <row r="120" spans="1:4" x14ac:dyDescent="0.2">
      <c r="A120" s="1464" t="s">
        <v>1857</v>
      </c>
      <c r="B120" s="1466" t="s">
        <v>1226</v>
      </c>
      <c r="C120" s="1466"/>
      <c r="D120" s="1467" t="s">
        <v>1391</v>
      </c>
    </row>
    <row r="121" spans="1:4" x14ac:dyDescent="0.2">
      <c r="A121" s="1464" t="s">
        <v>1856</v>
      </c>
      <c r="B121" s="1464" t="s">
        <v>206</v>
      </c>
      <c r="C121" s="1464" t="s">
        <v>287</v>
      </c>
      <c r="D121" s="1464" t="s">
        <v>286</v>
      </c>
    </row>
    <row r="122" spans="1:4" x14ac:dyDescent="0.2">
      <c r="A122" s="1464" t="s">
        <v>1857</v>
      </c>
      <c r="B122" s="1466" t="s">
        <v>1226</v>
      </c>
      <c r="C122" s="1466"/>
      <c r="D122" s="1467" t="s">
        <v>286</v>
      </c>
    </row>
    <row r="123" spans="1:4" x14ac:dyDescent="0.2">
      <c r="A123" s="1464" t="s">
        <v>1856</v>
      </c>
      <c r="B123" s="1464" t="s">
        <v>1226</v>
      </c>
      <c r="C123" s="1464" t="s">
        <v>106</v>
      </c>
      <c r="D123" s="1464" t="s">
        <v>105</v>
      </c>
    </row>
    <row r="124" spans="1:4" x14ac:dyDescent="0.2">
      <c r="A124" s="1464" t="s">
        <v>1857</v>
      </c>
      <c r="B124" s="1466" t="s">
        <v>1226</v>
      </c>
      <c r="C124" s="1466"/>
      <c r="D124" s="1467" t="s">
        <v>105</v>
      </c>
    </row>
    <row r="125" spans="1:4" x14ac:dyDescent="0.2">
      <c r="A125" s="1464" t="s">
        <v>1857</v>
      </c>
      <c r="B125" s="1466" t="s">
        <v>1226</v>
      </c>
      <c r="C125" s="1466"/>
      <c r="D125" s="1467" t="s">
        <v>1392</v>
      </c>
    </row>
    <row r="126" spans="1:4" x14ac:dyDescent="0.2">
      <c r="A126" s="1464" t="s">
        <v>1856</v>
      </c>
      <c r="B126" s="1464" t="s">
        <v>206</v>
      </c>
      <c r="C126" s="1464" t="s">
        <v>227</v>
      </c>
      <c r="D126" s="1464" t="s">
        <v>226</v>
      </c>
    </row>
    <row r="127" spans="1:4" x14ac:dyDescent="0.2">
      <c r="A127" s="1464" t="s">
        <v>1857</v>
      </c>
      <c r="B127" s="1466" t="s">
        <v>206</v>
      </c>
      <c r="C127" s="1466"/>
      <c r="D127" s="1467" t="s">
        <v>226</v>
      </c>
    </row>
    <row r="128" spans="1:4" x14ac:dyDescent="0.2">
      <c r="A128" s="1464" t="s">
        <v>1857</v>
      </c>
      <c r="B128" s="1466" t="s">
        <v>1852</v>
      </c>
      <c r="C128" s="1466"/>
      <c r="D128" s="1467" t="s">
        <v>1393</v>
      </c>
    </row>
    <row r="129" spans="1:4" x14ac:dyDescent="0.2">
      <c r="A129" s="1464" t="s">
        <v>1857</v>
      </c>
      <c r="B129" s="1466" t="s">
        <v>1852</v>
      </c>
      <c r="C129" s="1466"/>
      <c r="D129" s="1467" t="s">
        <v>1394</v>
      </c>
    </row>
    <row r="130" spans="1:4" x14ac:dyDescent="0.2">
      <c r="A130" s="1464" t="s">
        <v>1857</v>
      </c>
      <c r="B130" s="1466" t="s">
        <v>1852</v>
      </c>
      <c r="C130" s="1466"/>
      <c r="D130" s="1467" t="s">
        <v>1395</v>
      </c>
    </row>
    <row r="131" spans="1:4" x14ac:dyDescent="0.2">
      <c r="A131" s="1464" t="s">
        <v>1857</v>
      </c>
      <c r="B131" s="1466" t="s">
        <v>1852</v>
      </c>
      <c r="C131" s="1466"/>
      <c r="D131" s="1467" t="s">
        <v>1396</v>
      </c>
    </row>
    <row r="132" spans="1:4" x14ac:dyDescent="0.2">
      <c r="A132" s="1464" t="s">
        <v>1857</v>
      </c>
      <c r="B132" s="1466" t="s">
        <v>1226</v>
      </c>
      <c r="C132" s="1466"/>
      <c r="D132" s="1467" t="s">
        <v>1397</v>
      </c>
    </row>
    <row r="133" spans="1:4" x14ac:dyDescent="0.2">
      <c r="A133" s="1464" t="s">
        <v>1857</v>
      </c>
      <c r="B133" s="1466" t="s">
        <v>1226</v>
      </c>
      <c r="C133" s="1466"/>
      <c r="D133" s="1467" t="s">
        <v>1398</v>
      </c>
    </row>
    <row r="134" spans="1:4" x14ac:dyDescent="0.2">
      <c r="A134" s="1464" t="s">
        <v>1857</v>
      </c>
      <c r="B134" s="1466" t="s">
        <v>206</v>
      </c>
      <c r="C134" s="1466"/>
      <c r="D134" s="1467" t="s">
        <v>1399</v>
      </c>
    </row>
    <row r="135" spans="1:4" x14ac:dyDescent="0.2">
      <c r="A135" s="1464" t="s">
        <v>1857</v>
      </c>
      <c r="B135" s="1466" t="s">
        <v>206</v>
      </c>
      <c r="C135" s="1466"/>
      <c r="D135" s="1467" t="s">
        <v>1400</v>
      </c>
    </row>
    <row r="136" spans="1:4" x14ac:dyDescent="0.2">
      <c r="A136" s="1464" t="s">
        <v>1857</v>
      </c>
      <c r="B136" s="1466" t="s">
        <v>206</v>
      </c>
      <c r="C136" s="1466"/>
      <c r="D136" s="1467" t="s">
        <v>1401</v>
      </c>
    </row>
    <row r="137" spans="1:4" x14ac:dyDescent="0.2">
      <c r="A137" s="1464" t="s">
        <v>1857</v>
      </c>
      <c r="B137" s="1466" t="s">
        <v>206</v>
      </c>
      <c r="C137" s="1466"/>
      <c r="D137" s="1467" t="s">
        <v>1402</v>
      </c>
    </row>
    <row r="138" spans="1:4" x14ac:dyDescent="0.2">
      <c r="A138" s="1464" t="s">
        <v>1857</v>
      </c>
      <c r="B138" s="1466" t="s">
        <v>1852</v>
      </c>
      <c r="C138" s="1466"/>
      <c r="D138" s="1467" t="s">
        <v>1403</v>
      </c>
    </row>
    <row r="139" spans="1:4" x14ac:dyDescent="0.2">
      <c r="A139" s="1464" t="s">
        <v>1857</v>
      </c>
      <c r="B139" s="1466" t="s">
        <v>1852</v>
      </c>
      <c r="C139" s="1466"/>
      <c r="D139" s="1467" t="s">
        <v>1404</v>
      </c>
    </row>
    <row r="140" spans="1:4" x14ac:dyDescent="0.2">
      <c r="A140" s="1464" t="s">
        <v>1857</v>
      </c>
      <c r="B140" s="1466" t="s">
        <v>1852</v>
      </c>
      <c r="C140" s="1466"/>
      <c r="D140" s="1467" t="s">
        <v>1405</v>
      </c>
    </row>
    <row r="141" spans="1:4" x14ac:dyDescent="0.2">
      <c r="A141" s="1464" t="s">
        <v>1857</v>
      </c>
      <c r="B141" s="1466" t="s">
        <v>1852</v>
      </c>
      <c r="C141" s="1466"/>
      <c r="D141" s="1467" t="s">
        <v>1406</v>
      </c>
    </row>
    <row r="142" spans="1:4" x14ac:dyDescent="0.2">
      <c r="A142" s="1464" t="s">
        <v>1857</v>
      </c>
      <c r="B142" s="1466" t="s">
        <v>1852</v>
      </c>
      <c r="C142" s="1466"/>
      <c r="D142" s="1467" t="s">
        <v>1407</v>
      </c>
    </row>
    <row r="143" spans="1:4" x14ac:dyDescent="0.2">
      <c r="A143" s="1464" t="s">
        <v>1857</v>
      </c>
      <c r="B143" s="1466" t="s">
        <v>1852</v>
      </c>
      <c r="C143" s="1466"/>
      <c r="D143" s="1467" t="s">
        <v>1408</v>
      </c>
    </row>
    <row r="144" spans="1:4" x14ac:dyDescent="0.2">
      <c r="A144" s="1464" t="s">
        <v>1857</v>
      </c>
      <c r="B144" s="1466" t="s">
        <v>1852</v>
      </c>
      <c r="C144" s="1466"/>
      <c r="D144" s="1467" t="s">
        <v>1409</v>
      </c>
    </row>
    <row r="145" spans="1:4" x14ac:dyDescent="0.2">
      <c r="A145" s="1464" t="s">
        <v>1857</v>
      </c>
      <c r="B145" s="1466" t="s">
        <v>1852</v>
      </c>
      <c r="C145" s="1466"/>
      <c r="D145" s="1467" t="s">
        <v>1410</v>
      </c>
    </row>
    <row r="146" spans="1:4" x14ac:dyDescent="0.2">
      <c r="A146" s="1464" t="s">
        <v>1856</v>
      </c>
      <c r="B146" s="1464" t="s">
        <v>206</v>
      </c>
      <c r="C146" s="1464" t="s">
        <v>251</v>
      </c>
      <c r="D146" s="1464" t="s">
        <v>250</v>
      </c>
    </row>
    <row r="147" spans="1:4" x14ac:dyDescent="0.2">
      <c r="A147" s="1464" t="s">
        <v>1857</v>
      </c>
      <c r="B147" s="1466" t="s">
        <v>206</v>
      </c>
      <c r="C147" s="1466"/>
      <c r="D147" s="1467" t="s">
        <v>250</v>
      </c>
    </row>
    <row r="148" spans="1:4" x14ac:dyDescent="0.2">
      <c r="A148" s="1464" t="s">
        <v>1856</v>
      </c>
      <c r="B148" s="1464" t="s">
        <v>206</v>
      </c>
      <c r="C148" s="1464" t="s">
        <v>253</v>
      </c>
      <c r="D148" s="1464" t="s">
        <v>252</v>
      </c>
    </row>
    <row r="149" spans="1:4" x14ac:dyDescent="0.2">
      <c r="A149" s="1464" t="s">
        <v>1857</v>
      </c>
      <c r="B149" s="1466" t="s">
        <v>206</v>
      </c>
      <c r="C149" s="1466"/>
      <c r="D149" s="1467" t="s">
        <v>252</v>
      </c>
    </row>
    <row r="150" spans="1:4" x14ac:dyDescent="0.2">
      <c r="A150" s="1464" t="s">
        <v>1856</v>
      </c>
      <c r="B150" s="1464" t="s">
        <v>206</v>
      </c>
      <c r="C150" s="1464" t="s">
        <v>255</v>
      </c>
      <c r="D150" s="1464" t="s">
        <v>254</v>
      </c>
    </row>
    <row r="151" spans="1:4" x14ac:dyDescent="0.2">
      <c r="A151" s="1464" t="s">
        <v>1857</v>
      </c>
      <c r="B151" s="1466" t="s">
        <v>206</v>
      </c>
      <c r="C151" s="1466"/>
      <c r="D151" s="1467" t="s">
        <v>254</v>
      </c>
    </row>
    <row r="152" spans="1:4" x14ac:dyDescent="0.2">
      <c r="A152" s="1464" t="s">
        <v>1857</v>
      </c>
      <c r="B152" s="1466" t="s">
        <v>1226</v>
      </c>
      <c r="C152" s="1466"/>
      <c r="D152" s="1467" t="s">
        <v>1411</v>
      </c>
    </row>
    <row r="153" spans="1:4" x14ac:dyDescent="0.2">
      <c r="A153" s="1464" t="s">
        <v>1857</v>
      </c>
      <c r="B153" s="1466" t="s">
        <v>206</v>
      </c>
      <c r="C153" s="1466"/>
      <c r="D153" s="1467" t="s">
        <v>1412</v>
      </c>
    </row>
    <row r="154" spans="1:4" x14ac:dyDescent="0.2">
      <c r="A154" s="1464" t="s">
        <v>1857</v>
      </c>
      <c r="B154" s="1466" t="s">
        <v>206</v>
      </c>
      <c r="C154" s="1466"/>
      <c r="D154" s="1467" t="s">
        <v>1413</v>
      </c>
    </row>
    <row r="155" spans="1:4" x14ac:dyDescent="0.2">
      <c r="A155" s="1464" t="s">
        <v>1857</v>
      </c>
      <c r="B155" s="1466" t="s">
        <v>1226</v>
      </c>
      <c r="C155" s="1466"/>
      <c r="D155" s="1467" t="s">
        <v>1414</v>
      </c>
    </row>
    <row r="156" spans="1:4" x14ac:dyDescent="0.2">
      <c r="A156" s="1464" t="s">
        <v>1856</v>
      </c>
      <c r="B156" s="1464" t="s">
        <v>206</v>
      </c>
      <c r="C156" s="1464" t="s">
        <v>275</v>
      </c>
      <c r="D156" s="1464" t="s">
        <v>274</v>
      </c>
    </row>
    <row r="157" spans="1:4" x14ac:dyDescent="0.2">
      <c r="A157" s="1464" t="s">
        <v>1857</v>
      </c>
      <c r="B157" s="1466" t="s">
        <v>1226</v>
      </c>
      <c r="C157" s="1466"/>
      <c r="D157" s="1467" t="s">
        <v>1415</v>
      </c>
    </row>
    <row r="158" spans="1:4" x14ac:dyDescent="0.2">
      <c r="A158" s="1464" t="s">
        <v>1856</v>
      </c>
      <c r="B158" s="1464" t="s">
        <v>1226</v>
      </c>
      <c r="C158" s="1464" t="s">
        <v>94</v>
      </c>
      <c r="D158" s="1464" t="s">
        <v>91</v>
      </c>
    </row>
    <row r="159" spans="1:4" x14ac:dyDescent="0.2">
      <c r="A159" s="1464" t="s">
        <v>1856</v>
      </c>
      <c r="B159" s="1464" t="s">
        <v>206</v>
      </c>
      <c r="C159" s="1464" t="s">
        <v>259</v>
      </c>
      <c r="D159" s="1464" t="s">
        <v>258</v>
      </c>
    </row>
    <row r="160" spans="1:4" x14ac:dyDescent="0.2">
      <c r="A160" s="1464" t="s">
        <v>1857</v>
      </c>
      <c r="B160" s="1466" t="s">
        <v>1226</v>
      </c>
      <c r="C160" s="1466"/>
      <c r="D160" s="1467" t="s">
        <v>1416</v>
      </c>
    </row>
    <row r="161" spans="1:4" x14ac:dyDescent="0.2">
      <c r="A161" s="1464" t="s">
        <v>1857</v>
      </c>
      <c r="B161" s="1466" t="s">
        <v>1226</v>
      </c>
      <c r="C161" s="1466"/>
      <c r="D161" s="1467" t="s">
        <v>1417</v>
      </c>
    </row>
    <row r="162" spans="1:4" x14ac:dyDescent="0.2">
      <c r="A162" s="1464" t="s">
        <v>1857</v>
      </c>
      <c r="B162" s="1466" t="s">
        <v>1226</v>
      </c>
      <c r="C162" s="1466"/>
      <c r="D162" s="1467" t="s">
        <v>1418</v>
      </c>
    </row>
    <row r="163" spans="1:4" x14ac:dyDescent="0.2">
      <c r="A163" s="1464" t="s">
        <v>1857</v>
      </c>
      <c r="B163" s="1466" t="s">
        <v>1226</v>
      </c>
      <c r="C163" s="1466"/>
      <c r="D163" s="1467" t="s">
        <v>1419</v>
      </c>
    </row>
    <row r="164" spans="1:4" x14ac:dyDescent="0.2">
      <c r="A164" s="1464" t="s">
        <v>1857</v>
      </c>
      <c r="B164" s="1466" t="s">
        <v>1226</v>
      </c>
      <c r="C164" s="1466"/>
      <c r="D164" s="1467" t="s">
        <v>1420</v>
      </c>
    </row>
    <row r="165" spans="1:4" x14ac:dyDescent="0.2">
      <c r="A165" s="1464" t="s">
        <v>1857</v>
      </c>
      <c r="B165" s="1466" t="s">
        <v>1226</v>
      </c>
      <c r="C165" s="1466"/>
      <c r="D165" s="1467" t="s">
        <v>1421</v>
      </c>
    </row>
    <row r="166" spans="1:4" x14ac:dyDescent="0.2">
      <c r="A166" s="1464" t="s">
        <v>1857</v>
      </c>
      <c r="B166" s="1466" t="s">
        <v>1226</v>
      </c>
      <c r="C166" s="1466"/>
      <c r="D166" s="1467" t="s">
        <v>1422</v>
      </c>
    </row>
    <row r="167" spans="1:4" x14ac:dyDescent="0.2">
      <c r="A167" s="1464" t="s">
        <v>1857</v>
      </c>
      <c r="B167" s="1466" t="s">
        <v>1226</v>
      </c>
      <c r="C167" s="1466"/>
      <c r="D167" s="1467" t="s">
        <v>1423</v>
      </c>
    </row>
    <row r="168" spans="1:4" x14ac:dyDescent="0.2">
      <c r="A168" s="1464" t="s">
        <v>1857</v>
      </c>
      <c r="B168" s="1466" t="s">
        <v>206</v>
      </c>
      <c r="C168" s="1466"/>
      <c r="D168" s="1467" t="s">
        <v>1424</v>
      </c>
    </row>
    <row r="169" spans="1:4" x14ac:dyDescent="0.2">
      <c r="A169" s="1464" t="s">
        <v>1857</v>
      </c>
      <c r="B169" s="1466" t="s">
        <v>206</v>
      </c>
      <c r="C169" s="1466"/>
      <c r="D169" s="1467" t="s">
        <v>1425</v>
      </c>
    </row>
    <row r="170" spans="1:4" x14ac:dyDescent="0.2">
      <c r="A170" s="1464" t="s">
        <v>1857</v>
      </c>
      <c r="B170" s="1466" t="s">
        <v>206</v>
      </c>
      <c r="C170" s="1466"/>
      <c r="D170" s="1467" t="s">
        <v>1426</v>
      </c>
    </row>
    <row r="171" spans="1:4" x14ac:dyDescent="0.2">
      <c r="A171" s="1464" t="s">
        <v>1857</v>
      </c>
      <c r="B171" s="1466" t="s">
        <v>1226</v>
      </c>
      <c r="C171" s="1466"/>
      <c r="D171" s="1467" t="s">
        <v>1427</v>
      </c>
    </row>
    <row r="172" spans="1:4" x14ac:dyDescent="0.2">
      <c r="A172" s="1464" t="s">
        <v>1857</v>
      </c>
      <c r="B172" s="1466" t="s">
        <v>1226</v>
      </c>
      <c r="C172" s="1466"/>
      <c r="D172" s="1467" t="s">
        <v>1428</v>
      </c>
    </row>
    <row r="173" spans="1:4" x14ac:dyDescent="0.2">
      <c r="A173" s="1464" t="s">
        <v>1857</v>
      </c>
      <c r="B173" s="1466" t="s">
        <v>206</v>
      </c>
      <c r="C173" s="1466"/>
      <c r="D173" s="1467" t="s">
        <v>1429</v>
      </c>
    </row>
    <row r="174" spans="1:4" x14ac:dyDescent="0.2">
      <c r="A174" s="1464" t="s">
        <v>1857</v>
      </c>
      <c r="B174" s="1466" t="s">
        <v>206</v>
      </c>
      <c r="C174" s="1466"/>
      <c r="D174" s="1467" t="s">
        <v>1430</v>
      </c>
    </row>
    <row r="175" spans="1:4" x14ac:dyDescent="0.2">
      <c r="A175" s="1464" t="s">
        <v>1857</v>
      </c>
      <c r="B175" s="1466" t="s">
        <v>1852</v>
      </c>
      <c r="C175" s="1466"/>
      <c r="D175" s="1467" t="s">
        <v>1431</v>
      </c>
    </row>
    <row r="176" spans="1:4" x14ac:dyDescent="0.2">
      <c r="A176" s="1464" t="s">
        <v>1857</v>
      </c>
      <c r="B176" s="1466" t="s">
        <v>1852</v>
      </c>
      <c r="C176" s="1466"/>
      <c r="D176" s="1467" t="s">
        <v>1432</v>
      </c>
    </row>
    <row r="177" spans="1:4" x14ac:dyDescent="0.2">
      <c r="A177" s="1464" t="s">
        <v>1857</v>
      </c>
      <c r="B177" s="1466" t="s">
        <v>1852</v>
      </c>
      <c r="C177" s="1466"/>
      <c r="D177" s="1467" t="s">
        <v>1433</v>
      </c>
    </row>
    <row r="178" spans="1:4" x14ac:dyDescent="0.2">
      <c r="A178" s="1464" t="s">
        <v>1857</v>
      </c>
      <c r="B178" s="1466" t="s">
        <v>1852</v>
      </c>
      <c r="C178" s="1466"/>
      <c r="D178" s="1467" t="s">
        <v>1434</v>
      </c>
    </row>
    <row r="179" spans="1:4" x14ac:dyDescent="0.2">
      <c r="A179" s="1464" t="s">
        <v>1856</v>
      </c>
      <c r="B179" s="1464" t="s">
        <v>206</v>
      </c>
      <c r="C179" s="1464" t="s">
        <v>293</v>
      </c>
      <c r="D179" s="1464" t="s">
        <v>291</v>
      </c>
    </row>
    <row r="180" spans="1:4" x14ac:dyDescent="0.2">
      <c r="A180" s="1464" t="s">
        <v>1857</v>
      </c>
      <c r="B180" s="1466" t="s">
        <v>1226</v>
      </c>
      <c r="C180" s="1466"/>
      <c r="D180" s="1467" t="s">
        <v>1435</v>
      </c>
    </row>
    <row r="181" spans="1:4" x14ac:dyDescent="0.2">
      <c r="A181" s="1464" t="s">
        <v>1857</v>
      </c>
      <c r="B181" s="1466" t="s">
        <v>1226</v>
      </c>
      <c r="C181" s="1466"/>
      <c r="D181" s="1467" t="s">
        <v>1436</v>
      </c>
    </row>
    <row r="182" spans="1:4" x14ac:dyDescent="0.2">
      <c r="A182" s="1464" t="s">
        <v>1857</v>
      </c>
      <c r="B182" s="1466" t="s">
        <v>1226</v>
      </c>
      <c r="C182" s="1466"/>
      <c r="D182" s="1467" t="s">
        <v>1437</v>
      </c>
    </row>
    <row r="183" spans="1:4" x14ac:dyDescent="0.2">
      <c r="A183" s="1464" t="s">
        <v>1857</v>
      </c>
      <c r="B183" s="1466" t="s">
        <v>1226</v>
      </c>
      <c r="C183" s="1466"/>
      <c r="D183" s="1467" t="s">
        <v>1438</v>
      </c>
    </row>
    <row r="184" spans="1:4" x14ac:dyDescent="0.2">
      <c r="A184" s="1464" t="s">
        <v>1857</v>
      </c>
      <c r="B184" s="1466" t="s">
        <v>1226</v>
      </c>
      <c r="C184" s="1466"/>
      <c r="D184" s="1467" t="s">
        <v>1439</v>
      </c>
    </row>
    <row r="185" spans="1:4" x14ac:dyDescent="0.2">
      <c r="A185" s="1464" t="s">
        <v>1857</v>
      </c>
      <c r="B185" s="1466" t="s">
        <v>1226</v>
      </c>
      <c r="C185" s="1466"/>
      <c r="D185" s="1467" t="s">
        <v>1440</v>
      </c>
    </row>
    <row r="186" spans="1:4" x14ac:dyDescent="0.2">
      <c r="A186" s="1464" t="s">
        <v>1857</v>
      </c>
      <c r="B186" s="1466" t="s">
        <v>1226</v>
      </c>
      <c r="C186" s="1466"/>
      <c r="D186" s="1467" t="s">
        <v>1441</v>
      </c>
    </row>
    <row r="187" spans="1:4" x14ac:dyDescent="0.2">
      <c r="A187" s="1464" t="s">
        <v>1857</v>
      </c>
      <c r="B187" s="1466" t="s">
        <v>1226</v>
      </c>
      <c r="C187" s="1466"/>
      <c r="D187" s="1467" t="s">
        <v>1442</v>
      </c>
    </row>
    <row r="188" spans="1:4" x14ac:dyDescent="0.2">
      <c r="A188" s="1464" t="s">
        <v>1857</v>
      </c>
      <c r="B188" s="1466" t="s">
        <v>206</v>
      </c>
      <c r="C188" s="1466"/>
      <c r="D188" s="1467" t="s">
        <v>1443</v>
      </c>
    </row>
    <row r="189" spans="1:4" x14ac:dyDescent="0.2">
      <c r="A189" s="1464" t="s">
        <v>1857</v>
      </c>
      <c r="B189" s="1466" t="s">
        <v>1226</v>
      </c>
      <c r="C189" s="1466"/>
      <c r="D189" s="1467" t="s">
        <v>1444</v>
      </c>
    </row>
    <row r="190" spans="1:4" x14ac:dyDescent="0.2">
      <c r="A190" s="1464" t="s">
        <v>1857</v>
      </c>
      <c r="B190" s="1466" t="s">
        <v>206</v>
      </c>
      <c r="C190" s="1466"/>
      <c r="D190" s="1467" t="s">
        <v>1445</v>
      </c>
    </row>
    <row r="191" spans="1:4" x14ac:dyDescent="0.2">
      <c r="A191" s="1464" t="s">
        <v>1856</v>
      </c>
      <c r="B191" s="1464" t="s">
        <v>1226</v>
      </c>
      <c r="C191" s="1464" t="s">
        <v>43</v>
      </c>
      <c r="D191" s="1464" t="s">
        <v>1858</v>
      </c>
    </row>
    <row r="192" spans="1:4" x14ac:dyDescent="0.2">
      <c r="A192" s="1464" t="s">
        <v>1856</v>
      </c>
      <c r="B192" s="1464" t="s">
        <v>1226</v>
      </c>
      <c r="C192" s="1464" t="s">
        <v>47</v>
      </c>
      <c r="D192" s="1464" t="s">
        <v>46</v>
      </c>
    </row>
    <row r="193" spans="1:4" x14ac:dyDescent="0.2">
      <c r="A193" s="1464" t="s">
        <v>1856</v>
      </c>
      <c r="B193" s="1464" t="s">
        <v>206</v>
      </c>
      <c r="C193" s="1464" t="s">
        <v>257</v>
      </c>
      <c r="D193" s="1464" t="s">
        <v>256</v>
      </c>
    </row>
    <row r="194" spans="1:4" x14ac:dyDescent="0.2">
      <c r="A194" s="1464" t="s">
        <v>1857</v>
      </c>
      <c r="B194" s="1466" t="s">
        <v>206</v>
      </c>
      <c r="C194" s="1466"/>
      <c r="D194" s="1467" t="s">
        <v>256</v>
      </c>
    </row>
    <row r="195" spans="1:4" x14ac:dyDescent="0.2">
      <c r="A195" s="1464" t="s">
        <v>1856</v>
      </c>
      <c r="B195" s="1464" t="s">
        <v>206</v>
      </c>
      <c r="C195" s="1464" t="s">
        <v>229</v>
      </c>
      <c r="D195" s="1464" t="s">
        <v>228</v>
      </c>
    </row>
    <row r="196" spans="1:4" x14ac:dyDescent="0.2">
      <c r="A196" s="1464" t="s">
        <v>1857</v>
      </c>
      <c r="B196" s="1466" t="s">
        <v>1226</v>
      </c>
      <c r="C196" s="1466"/>
      <c r="D196" s="1467" t="s">
        <v>1446</v>
      </c>
    </row>
    <row r="197" spans="1:4" x14ac:dyDescent="0.2">
      <c r="A197" s="1464" t="s">
        <v>1856</v>
      </c>
      <c r="B197" s="1464" t="s">
        <v>1226</v>
      </c>
      <c r="C197" s="1464" t="s">
        <v>45</v>
      </c>
      <c r="D197" s="1464" t="s">
        <v>44</v>
      </c>
    </row>
    <row r="198" spans="1:4" x14ac:dyDescent="0.2">
      <c r="A198" s="1464" t="s">
        <v>1857</v>
      </c>
      <c r="B198" s="1466" t="s">
        <v>1852</v>
      </c>
      <c r="C198" s="1466"/>
      <c r="D198" s="1467" t="s">
        <v>1447</v>
      </c>
    </row>
    <row r="199" spans="1:4" x14ac:dyDescent="0.2">
      <c r="A199" s="1464" t="s">
        <v>1857</v>
      </c>
      <c r="B199" s="1466" t="s">
        <v>1852</v>
      </c>
      <c r="C199" s="1466"/>
      <c r="D199" s="1467" t="s">
        <v>1448</v>
      </c>
    </row>
    <row r="200" spans="1:4" x14ac:dyDescent="0.2">
      <c r="A200" s="1464" t="s">
        <v>1857</v>
      </c>
      <c r="B200" s="1466" t="s">
        <v>1852</v>
      </c>
      <c r="C200" s="1466"/>
      <c r="D200" s="1467" t="s">
        <v>1449</v>
      </c>
    </row>
    <row r="201" spans="1:4" x14ac:dyDescent="0.2">
      <c r="A201" s="1464" t="s">
        <v>1857</v>
      </c>
      <c r="B201" s="1466" t="s">
        <v>1852</v>
      </c>
      <c r="C201" s="1466"/>
      <c r="D201" s="1467" t="s">
        <v>1450</v>
      </c>
    </row>
    <row r="202" spans="1:4" x14ac:dyDescent="0.2">
      <c r="A202" s="1464" t="s">
        <v>1857</v>
      </c>
      <c r="B202" s="1466" t="s">
        <v>206</v>
      </c>
      <c r="C202" s="1466"/>
      <c r="D202" s="1467" t="s">
        <v>1451</v>
      </c>
    </row>
    <row r="203" spans="1:4" x14ac:dyDescent="0.2">
      <c r="A203" s="1464" t="s">
        <v>1857</v>
      </c>
      <c r="B203" s="1466" t="s">
        <v>206</v>
      </c>
      <c r="C203" s="1466"/>
      <c r="D203" s="1467" t="s">
        <v>1452</v>
      </c>
    </row>
    <row r="204" spans="1:4" x14ac:dyDescent="0.2">
      <c r="A204" s="1464" t="s">
        <v>1856</v>
      </c>
      <c r="B204" s="1464" t="s">
        <v>206</v>
      </c>
      <c r="C204" s="1464" t="s">
        <v>210</v>
      </c>
      <c r="D204" s="1464" t="s">
        <v>209</v>
      </c>
    </row>
    <row r="205" spans="1:4" x14ac:dyDescent="0.2">
      <c r="A205" s="1464" t="s">
        <v>1856</v>
      </c>
      <c r="B205" s="1464" t="s">
        <v>206</v>
      </c>
      <c r="C205" s="1464" t="s">
        <v>270</v>
      </c>
      <c r="D205" s="1464" t="s">
        <v>1859</v>
      </c>
    </row>
    <row r="206" spans="1:4" x14ac:dyDescent="0.2">
      <c r="A206" s="1464" t="s">
        <v>1856</v>
      </c>
      <c r="B206" s="1464" t="s">
        <v>206</v>
      </c>
      <c r="C206" s="1464" t="s">
        <v>297</v>
      </c>
      <c r="D206" s="1464" t="s">
        <v>1860</v>
      </c>
    </row>
    <row r="207" spans="1:4" x14ac:dyDescent="0.2">
      <c r="A207" s="1464" t="s">
        <v>1857</v>
      </c>
      <c r="B207" s="1466" t="s">
        <v>1226</v>
      </c>
      <c r="C207" s="1466"/>
      <c r="D207" s="1467" t="s">
        <v>1453</v>
      </c>
    </row>
    <row r="208" spans="1:4" x14ac:dyDescent="0.2">
      <c r="A208" s="1464" t="s">
        <v>1857</v>
      </c>
      <c r="B208" s="1466" t="s">
        <v>206</v>
      </c>
      <c r="C208" s="1466"/>
      <c r="D208" s="1467" t="s">
        <v>1454</v>
      </c>
    </row>
    <row r="209" spans="1:4" x14ac:dyDescent="0.2">
      <c r="A209" s="1464" t="s">
        <v>1857</v>
      </c>
      <c r="B209" s="1466" t="s">
        <v>206</v>
      </c>
      <c r="C209" s="1466"/>
      <c r="D209" s="1467" t="s">
        <v>1455</v>
      </c>
    </row>
    <row r="210" spans="1:4" x14ac:dyDescent="0.2">
      <c r="A210" s="1464" t="s">
        <v>1857</v>
      </c>
      <c r="B210" s="1466" t="s">
        <v>206</v>
      </c>
      <c r="C210" s="1466"/>
      <c r="D210" s="1467" t="s">
        <v>1456</v>
      </c>
    </row>
    <row r="211" spans="1:4" x14ac:dyDescent="0.2">
      <c r="A211" s="1464" t="s">
        <v>1857</v>
      </c>
      <c r="B211" s="1466" t="s">
        <v>206</v>
      </c>
      <c r="C211" s="1466"/>
      <c r="D211" s="1467" t="s">
        <v>1457</v>
      </c>
    </row>
    <row r="212" spans="1:4" x14ac:dyDescent="0.2">
      <c r="A212" s="1464" t="s">
        <v>1857</v>
      </c>
      <c r="B212" s="1466" t="s">
        <v>1226</v>
      </c>
      <c r="C212" s="1466"/>
      <c r="D212" s="1467" t="s">
        <v>1458</v>
      </c>
    </row>
    <row r="213" spans="1:4" x14ac:dyDescent="0.2">
      <c r="A213" s="1464" t="s">
        <v>1857</v>
      </c>
      <c r="B213" s="1466" t="s">
        <v>1226</v>
      </c>
      <c r="C213" s="1466"/>
      <c r="D213" s="1467" t="s">
        <v>1459</v>
      </c>
    </row>
    <row r="214" spans="1:4" x14ac:dyDescent="0.2">
      <c r="A214" s="1464" t="s">
        <v>1857</v>
      </c>
      <c r="B214" s="1466" t="s">
        <v>1852</v>
      </c>
      <c r="C214" s="1466"/>
      <c r="D214" s="1467" t="s">
        <v>1460</v>
      </c>
    </row>
    <row r="215" spans="1:4" x14ac:dyDescent="0.2">
      <c r="A215" s="1464" t="s">
        <v>1857</v>
      </c>
      <c r="B215" s="1466" t="s">
        <v>1852</v>
      </c>
      <c r="C215" s="1466"/>
      <c r="D215" s="1467" t="s">
        <v>1461</v>
      </c>
    </row>
    <row r="216" spans="1:4" x14ac:dyDescent="0.2">
      <c r="A216" s="1464" t="s">
        <v>1857</v>
      </c>
      <c r="B216" s="1466" t="s">
        <v>1852</v>
      </c>
      <c r="C216" s="1466"/>
      <c r="D216" s="1467" t="s">
        <v>1462</v>
      </c>
    </row>
    <row r="217" spans="1:4" x14ac:dyDescent="0.2">
      <c r="A217" s="1464" t="s">
        <v>1857</v>
      </c>
      <c r="B217" s="1466" t="s">
        <v>1852</v>
      </c>
      <c r="C217" s="1466"/>
      <c r="D217" s="1467" t="s">
        <v>1463</v>
      </c>
    </row>
    <row r="218" spans="1:4" x14ac:dyDescent="0.2">
      <c r="A218" s="1464" t="s">
        <v>1857</v>
      </c>
      <c r="B218" s="1466" t="s">
        <v>1226</v>
      </c>
      <c r="C218" s="1466"/>
      <c r="D218" s="1467" t="s">
        <v>1464</v>
      </c>
    </row>
    <row r="219" spans="1:4" x14ac:dyDescent="0.2">
      <c r="A219" s="1464" t="s">
        <v>1857</v>
      </c>
      <c r="B219" s="1466" t="s">
        <v>1226</v>
      </c>
      <c r="C219" s="1466"/>
      <c r="D219" s="1467" t="s">
        <v>1465</v>
      </c>
    </row>
    <row r="220" spans="1:4" x14ac:dyDescent="0.2">
      <c r="A220" s="1464" t="s">
        <v>1857</v>
      </c>
      <c r="B220" s="1466" t="s">
        <v>206</v>
      </c>
      <c r="C220" s="1466"/>
      <c r="D220" s="1467" t="s">
        <v>1466</v>
      </c>
    </row>
    <row r="221" spans="1:4" x14ac:dyDescent="0.2">
      <c r="A221" s="1464" t="s">
        <v>1856</v>
      </c>
      <c r="B221" s="1464" t="s">
        <v>206</v>
      </c>
      <c r="C221" s="1464" t="s">
        <v>277</v>
      </c>
      <c r="D221" s="1464" t="s">
        <v>276</v>
      </c>
    </row>
    <row r="222" spans="1:4" x14ac:dyDescent="0.2">
      <c r="A222" s="1464" t="s">
        <v>1857</v>
      </c>
      <c r="B222" s="1466" t="s">
        <v>1852</v>
      </c>
      <c r="C222" s="1466"/>
      <c r="D222" s="1467" t="s">
        <v>1467</v>
      </c>
    </row>
    <row r="223" spans="1:4" x14ac:dyDescent="0.2">
      <c r="A223" s="1464" t="s">
        <v>1857</v>
      </c>
      <c r="B223" s="1466" t="s">
        <v>1852</v>
      </c>
      <c r="C223" s="1466"/>
      <c r="D223" s="1467" t="s">
        <v>1468</v>
      </c>
    </row>
    <row r="224" spans="1:4" x14ac:dyDescent="0.2">
      <c r="A224" s="1464" t="s">
        <v>1857</v>
      </c>
      <c r="B224" s="1466" t="s">
        <v>1852</v>
      </c>
      <c r="C224" s="1466"/>
      <c r="D224" s="1467" t="s">
        <v>1469</v>
      </c>
    </row>
    <row r="225" spans="1:4" x14ac:dyDescent="0.2">
      <c r="A225" s="1464" t="s">
        <v>1857</v>
      </c>
      <c r="B225" s="1466" t="s">
        <v>1852</v>
      </c>
      <c r="C225" s="1466"/>
      <c r="D225" s="1467" t="s">
        <v>1470</v>
      </c>
    </row>
    <row r="226" spans="1:4" x14ac:dyDescent="0.2">
      <c r="A226" s="1464" t="s">
        <v>1857</v>
      </c>
      <c r="B226" s="1466" t="s">
        <v>1852</v>
      </c>
      <c r="C226" s="1466"/>
      <c r="D226" s="1467" t="s">
        <v>1471</v>
      </c>
    </row>
    <row r="227" spans="1:4" x14ac:dyDescent="0.2">
      <c r="A227" s="1464" t="s">
        <v>1857</v>
      </c>
      <c r="B227" s="1466" t="s">
        <v>1852</v>
      </c>
      <c r="C227" s="1466"/>
      <c r="D227" s="1467" t="s">
        <v>1472</v>
      </c>
    </row>
    <row r="228" spans="1:4" x14ac:dyDescent="0.2">
      <c r="A228" s="1464" t="s">
        <v>1857</v>
      </c>
      <c r="B228" s="1466" t="s">
        <v>1852</v>
      </c>
      <c r="C228" s="1466"/>
      <c r="D228" s="1467" t="s">
        <v>1473</v>
      </c>
    </row>
    <row r="229" spans="1:4" x14ac:dyDescent="0.2">
      <c r="A229" s="1464" t="s">
        <v>1857</v>
      </c>
      <c r="B229" s="1466" t="s">
        <v>1852</v>
      </c>
      <c r="C229" s="1466"/>
      <c r="D229" s="1467" t="s">
        <v>1474</v>
      </c>
    </row>
    <row r="230" spans="1:4" x14ac:dyDescent="0.2">
      <c r="A230" s="1464" t="s">
        <v>1857</v>
      </c>
      <c r="B230" s="1466" t="s">
        <v>1852</v>
      </c>
      <c r="C230" s="1466"/>
      <c r="D230" s="1467" t="s">
        <v>1475</v>
      </c>
    </row>
    <row r="231" spans="1:4" x14ac:dyDescent="0.2">
      <c r="A231" s="1464" t="s">
        <v>1857</v>
      </c>
      <c r="B231" s="1466" t="s">
        <v>1852</v>
      </c>
      <c r="C231" s="1466"/>
      <c r="D231" s="1467" t="s">
        <v>187</v>
      </c>
    </row>
    <row r="232" spans="1:4" x14ac:dyDescent="0.2">
      <c r="A232" s="1464" t="s">
        <v>1857</v>
      </c>
      <c r="B232" s="1466" t="s">
        <v>206</v>
      </c>
      <c r="C232" s="1466"/>
      <c r="D232" s="1467" t="s">
        <v>1476</v>
      </c>
    </row>
    <row r="233" spans="1:4" x14ac:dyDescent="0.2">
      <c r="A233" s="1464" t="s">
        <v>1857</v>
      </c>
      <c r="B233" s="1466" t="s">
        <v>1852</v>
      </c>
      <c r="C233" s="1466"/>
      <c r="D233" s="1467" t="s">
        <v>1477</v>
      </c>
    </row>
    <row r="234" spans="1:4" x14ac:dyDescent="0.2">
      <c r="A234" s="1464" t="s">
        <v>1857</v>
      </c>
      <c r="B234" s="1466" t="s">
        <v>1852</v>
      </c>
      <c r="C234" s="1466"/>
      <c r="D234" s="1467" t="s">
        <v>1478</v>
      </c>
    </row>
    <row r="235" spans="1:4" x14ac:dyDescent="0.2">
      <c r="A235" s="1464" t="s">
        <v>1856</v>
      </c>
      <c r="B235" s="1464" t="s">
        <v>1226</v>
      </c>
      <c r="C235" s="1464" t="s">
        <v>61</v>
      </c>
      <c r="D235" s="1464" t="s">
        <v>57</v>
      </c>
    </row>
    <row r="236" spans="1:4" x14ac:dyDescent="0.2">
      <c r="A236" s="1464" t="s">
        <v>1856</v>
      </c>
      <c r="B236" s="1464" t="s">
        <v>1226</v>
      </c>
      <c r="C236" s="1464" t="s">
        <v>75</v>
      </c>
      <c r="D236" s="1464" t="s">
        <v>74</v>
      </c>
    </row>
    <row r="237" spans="1:4" x14ac:dyDescent="0.2">
      <c r="A237" s="1464" t="s">
        <v>1856</v>
      </c>
      <c r="B237" s="1464" t="s">
        <v>1226</v>
      </c>
      <c r="C237" s="1464" t="s">
        <v>22</v>
      </c>
      <c r="D237" s="1464" t="s">
        <v>16</v>
      </c>
    </row>
    <row r="238" spans="1:4" x14ac:dyDescent="0.2">
      <c r="A238" s="1464" t="s">
        <v>1856</v>
      </c>
      <c r="B238" s="1464" t="s">
        <v>1226</v>
      </c>
      <c r="C238" s="1464" t="s">
        <v>24</v>
      </c>
      <c r="D238" s="1464" t="s">
        <v>1861</v>
      </c>
    </row>
    <row r="239" spans="1:4" x14ac:dyDescent="0.2">
      <c r="A239" s="1464" t="s">
        <v>1856</v>
      </c>
      <c r="B239" s="1464" t="s">
        <v>1226</v>
      </c>
      <c r="C239" s="1464" t="s">
        <v>100</v>
      </c>
      <c r="D239" s="1464" t="s">
        <v>99</v>
      </c>
    </row>
    <row r="240" spans="1:4" x14ac:dyDescent="0.2">
      <c r="A240" s="1464" t="s">
        <v>1857</v>
      </c>
      <c r="B240" s="1466" t="s">
        <v>206</v>
      </c>
      <c r="C240" s="1466"/>
      <c r="D240" s="1467" t="s">
        <v>1479</v>
      </c>
    </row>
    <row r="241" spans="1:4" x14ac:dyDescent="0.2">
      <c r="A241" s="1464" t="s">
        <v>1856</v>
      </c>
      <c r="B241" s="1464" t="s">
        <v>206</v>
      </c>
      <c r="C241" s="1464" t="s">
        <v>300</v>
      </c>
      <c r="D241" s="1464" t="s">
        <v>298</v>
      </c>
    </row>
    <row r="242" spans="1:4" x14ac:dyDescent="0.2">
      <c r="A242" s="1464" t="s">
        <v>1857</v>
      </c>
      <c r="B242" s="1466" t="s">
        <v>206</v>
      </c>
      <c r="C242" s="1466"/>
      <c r="D242" s="1467" t="s">
        <v>1480</v>
      </c>
    </row>
    <row r="243" spans="1:4" x14ac:dyDescent="0.2">
      <c r="A243" s="1464" t="s">
        <v>1856</v>
      </c>
      <c r="B243" s="1464" t="s">
        <v>206</v>
      </c>
      <c r="C243" s="1464" t="s">
        <v>280</v>
      </c>
      <c r="D243" s="1464" t="s">
        <v>278</v>
      </c>
    </row>
    <row r="244" spans="1:4" x14ac:dyDescent="0.2">
      <c r="A244" s="1464" t="s">
        <v>1857</v>
      </c>
      <c r="B244" s="1466" t="s">
        <v>206</v>
      </c>
      <c r="C244" s="1466"/>
      <c r="D244" s="1467" t="s">
        <v>1481</v>
      </c>
    </row>
    <row r="245" spans="1:4" x14ac:dyDescent="0.2">
      <c r="A245" s="1464" t="s">
        <v>1857</v>
      </c>
      <c r="B245" s="1466" t="s">
        <v>206</v>
      </c>
      <c r="C245" s="1466"/>
      <c r="D245" s="1467" t="s">
        <v>1482</v>
      </c>
    </row>
    <row r="246" spans="1:4" x14ac:dyDescent="0.2">
      <c r="A246" s="1464" t="s">
        <v>1857</v>
      </c>
      <c r="B246" s="1466" t="s">
        <v>206</v>
      </c>
      <c r="C246" s="1466"/>
      <c r="D246" s="1467" t="s">
        <v>1483</v>
      </c>
    </row>
    <row r="247" spans="1:4" x14ac:dyDescent="0.2">
      <c r="A247" s="1464" t="s">
        <v>1857</v>
      </c>
      <c r="B247" s="1466" t="s">
        <v>206</v>
      </c>
      <c r="C247" s="1466"/>
      <c r="D247" s="1467" t="s">
        <v>1484</v>
      </c>
    </row>
    <row r="248" spans="1:4" x14ac:dyDescent="0.2">
      <c r="A248" s="1464" t="s">
        <v>1857</v>
      </c>
      <c r="B248" s="1466" t="s">
        <v>206</v>
      </c>
      <c r="C248" s="1466"/>
      <c r="D248" s="1467" t="s">
        <v>1485</v>
      </c>
    </row>
    <row r="249" spans="1:4" x14ac:dyDescent="0.2">
      <c r="A249" s="1464" t="s">
        <v>1857</v>
      </c>
      <c r="B249" s="1466" t="s">
        <v>206</v>
      </c>
      <c r="C249" s="1466"/>
      <c r="D249" s="1467" t="s">
        <v>1486</v>
      </c>
    </row>
    <row r="250" spans="1:4" x14ac:dyDescent="0.2">
      <c r="A250" s="1464" t="s">
        <v>1857</v>
      </c>
      <c r="B250" s="1466" t="s">
        <v>206</v>
      </c>
      <c r="C250" s="1466"/>
      <c r="D250" s="1467" t="s">
        <v>1487</v>
      </c>
    </row>
    <row r="251" spans="1:4" x14ac:dyDescent="0.2">
      <c r="A251" s="1464" t="s">
        <v>1857</v>
      </c>
      <c r="B251" s="1466" t="s">
        <v>206</v>
      </c>
      <c r="C251" s="1466"/>
      <c r="D251" s="1467" t="s">
        <v>1488</v>
      </c>
    </row>
    <row r="252" spans="1:4" x14ac:dyDescent="0.2">
      <c r="A252" s="1464" t="s">
        <v>1856</v>
      </c>
      <c r="B252" s="1464" t="s">
        <v>206</v>
      </c>
      <c r="C252" s="1464" t="s">
        <v>232</v>
      </c>
      <c r="D252" s="1464" t="s">
        <v>80</v>
      </c>
    </row>
    <row r="253" spans="1:4" x14ac:dyDescent="0.2">
      <c r="A253" s="1464" t="s">
        <v>1856</v>
      </c>
      <c r="B253" s="1464" t="s">
        <v>1226</v>
      </c>
      <c r="C253" s="1464" t="s">
        <v>90</v>
      </c>
      <c r="D253" s="1464" t="s">
        <v>89</v>
      </c>
    </row>
    <row r="254" spans="1:4" x14ac:dyDescent="0.2">
      <c r="A254" s="1464" t="s">
        <v>1857</v>
      </c>
      <c r="B254" s="1466" t="s">
        <v>1226</v>
      </c>
      <c r="C254" s="1466"/>
      <c r="D254" s="1467" t="s">
        <v>89</v>
      </c>
    </row>
    <row r="255" spans="1:4" x14ac:dyDescent="0.2">
      <c r="A255" s="1464" t="s">
        <v>1856</v>
      </c>
      <c r="B255" s="1464" t="s">
        <v>1226</v>
      </c>
      <c r="C255" s="1464" t="s">
        <v>88</v>
      </c>
      <c r="D255" s="1464" t="s">
        <v>86</v>
      </c>
    </row>
    <row r="256" spans="1:4" x14ac:dyDescent="0.2">
      <c r="A256" s="1464" t="s">
        <v>1856</v>
      </c>
      <c r="B256" s="1464" t="s">
        <v>1226</v>
      </c>
      <c r="C256" s="1464" t="s">
        <v>66</v>
      </c>
      <c r="D256" s="1464" t="s">
        <v>65</v>
      </c>
    </row>
    <row r="257" spans="1:4" x14ac:dyDescent="0.2">
      <c r="A257" s="1464" t="s">
        <v>1856</v>
      </c>
      <c r="B257" s="1464" t="s">
        <v>1226</v>
      </c>
      <c r="C257" s="1464" t="s">
        <v>68</v>
      </c>
      <c r="D257" s="1464" t="s">
        <v>67</v>
      </c>
    </row>
    <row r="258" spans="1:4" x14ac:dyDescent="0.2">
      <c r="A258" s="1464" t="s">
        <v>1856</v>
      </c>
      <c r="B258" s="1464" t="s">
        <v>1226</v>
      </c>
      <c r="C258" s="1464" t="s">
        <v>79</v>
      </c>
      <c r="D258" s="1464" t="s">
        <v>76</v>
      </c>
    </row>
    <row r="259" spans="1:4" x14ac:dyDescent="0.2">
      <c r="A259" s="1464" t="s">
        <v>1856</v>
      </c>
      <c r="B259" s="1464" t="s">
        <v>206</v>
      </c>
      <c r="C259" s="1464" t="s">
        <v>304</v>
      </c>
      <c r="D259" s="1464" t="s">
        <v>76</v>
      </c>
    </row>
    <row r="260" spans="1:4" x14ac:dyDescent="0.2">
      <c r="A260" s="1464" t="s">
        <v>1857</v>
      </c>
      <c r="B260" s="1466" t="s">
        <v>1226</v>
      </c>
      <c r="C260" s="1466"/>
      <c r="D260" s="1467" t="s">
        <v>1489</v>
      </c>
    </row>
    <row r="261" spans="1:4" x14ac:dyDescent="0.2">
      <c r="A261" s="1464" t="s">
        <v>1857</v>
      </c>
      <c r="B261" s="1466" t="s">
        <v>206</v>
      </c>
      <c r="C261" s="1466"/>
      <c r="D261" s="1467" t="s">
        <v>1490</v>
      </c>
    </row>
    <row r="262" spans="1:4" x14ac:dyDescent="0.2">
      <c r="A262" s="1464" t="s">
        <v>1856</v>
      </c>
      <c r="B262" s="1464" t="s">
        <v>206</v>
      </c>
      <c r="C262" s="1464" t="s">
        <v>282</v>
      </c>
      <c r="D262" s="1464" t="s">
        <v>281</v>
      </c>
    </row>
    <row r="263" spans="1:4" x14ac:dyDescent="0.2">
      <c r="A263" s="1464" t="s">
        <v>1857</v>
      </c>
      <c r="B263" s="1466" t="s">
        <v>1226</v>
      </c>
      <c r="C263" s="1466"/>
      <c r="D263" s="1467" t="s">
        <v>1491</v>
      </c>
    </row>
    <row r="264" spans="1:4" x14ac:dyDescent="0.2">
      <c r="A264" s="1464" t="s">
        <v>1856</v>
      </c>
      <c r="B264" s="1464" t="s">
        <v>1226</v>
      </c>
      <c r="C264" s="1464" t="s">
        <v>96</v>
      </c>
      <c r="D264" s="1464" t="s">
        <v>95</v>
      </c>
    </row>
    <row r="265" spans="1:4" x14ac:dyDescent="0.2">
      <c r="A265" s="1464" t="s">
        <v>1856</v>
      </c>
      <c r="B265" s="1464" t="s">
        <v>1226</v>
      </c>
      <c r="C265" s="1464" t="s">
        <v>98</v>
      </c>
      <c r="D265" s="1464" t="s">
        <v>97</v>
      </c>
    </row>
    <row r="266" spans="1:4" x14ac:dyDescent="0.2">
      <c r="A266" s="1464" t="s">
        <v>1856</v>
      </c>
      <c r="B266" s="1464" t="s">
        <v>206</v>
      </c>
      <c r="C266" s="1464" t="s">
        <v>306</v>
      </c>
      <c r="D266" s="1464" t="s">
        <v>305</v>
      </c>
    </row>
    <row r="267" spans="1:4" x14ac:dyDescent="0.2">
      <c r="A267" s="1464" t="s">
        <v>1856</v>
      </c>
      <c r="B267" s="1464" t="s">
        <v>1226</v>
      </c>
      <c r="C267" s="1464" t="s">
        <v>85</v>
      </c>
      <c r="D267" s="1464" t="s">
        <v>83</v>
      </c>
    </row>
    <row r="268" spans="1:4" x14ac:dyDescent="0.2">
      <c r="A268" s="1464" t="s">
        <v>1856</v>
      </c>
      <c r="B268" s="1464" t="s">
        <v>206</v>
      </c>
      <c r="C268" s="1464" t="s">
        <v>283</v>
      </c>
      <c r="D268" s="1464" t="s">
        <v>83</v>
      </c>
    </row>
    <row r="269" spans="1:4" x14ac:dyDescent="0.2">
      <c r="A269" s="1464" t="s">
        <v>1857</v>
      </c>
      <c r="B269" s="1466" t="s">
        <v>1226</v>
      </c>
      <c r="C269" s="1466"/>
      <c r="D269" s="1467" t="s">
        <v>83</v>
      </c>
    </row>
    <row r="270" spans="1:4" x14ac:dyDescent="0.2">
      <c r="A270" s="1464" t="s">
        <v>1857</v>
      </c>
      <c r="B270" s="1466" t="s">
        <v>206</v>
      </c>
      <c r="C270" s="1466"/>
      <c r="D270" s="1467" t="s">
        <v>1492</v>
      </c>
    </row>
    <row r="271" spans="1:4" x14ac:dyDescent="0.2">
      <c r="A271" s="1464" t="s">
        <v>1857</v>
      </c>
      <c r="B271" s="1466" t="s">
        <v>206</v>
      </c>
      <c r="C271" s="1466"/>
      <c r="D271" s="1467" t="s">
        <v>1493</v>
      </c>
    </row>
    <row r="272" spans="1:4" x14ac:dyDescent="0.2">
      <c r="A272" s="1464" t="s">
        <v>1857</v>
      </c>
      <c r="B272" s="1466" t="s">
        <v>206</v>
      </c>
      <c r="C272" s="1466"/>
      <c r="D272" s="1467" t="s">
        <v>1494</v>
      </c>
    </row>
    <row r="273" spans="1:4" x14ac:dyDescent="0.2">
      <c r="A273" s="1464" t="s">
        <v>1857</v>
      </c>
      <c r="B273" s="1466" t="s">
        <v>206</v>
      </c>
      <c r="C273" s="1466"/>
      <c r="D273" s="1467" t="s">
        <v>1495</v>
      </c>
    </row>
    <row r="274" spans="1:4" x14ac:dyDescent="0.2">
      <c r="A274" s="1464" t="s">
        <v>1857</v>
      </c>
      <c r="B274" s="1466" t="s">
        <v>206</v>
      </c>
      <c r="C274" s="1466"/>
      <c r="D274" s="1467" t="s">
        <v>1496</v>
      </c>
    </row>
    <row r="275" spans="1:4" x14ac:dyDescent="0.2">
      <c r="A275" s="1464" t="s">
        <v>1857</v>
      </c>
      <c r="B275" s="1466" t="s">
        <v>206</v>
      </c>
      <c r="C275" s="1466"/>
      <c r="D275" s="1467" t="s">
        <v>1497</v>
      </c>
    </row>
    <row r="276" spans="1:4" x14ac:dyDescent="0.2">
      <c r="A276" s="1464" t="s">
        <v>1857</v>
      </c>
      <c r="B276" s="1466" t="s">
        <v>206</v>
      </c>
      <c r="C276" s="1466"/>
      <c r="D276" s="1467" t="s">
        <v>1498</v>
      </c>
    </row>
    <row r="277" spans="1:4" x14ac:dyDescent="0.2">
      <c r="A277" s="1464" t="s">
        <v>1857</v>
      </c>
      <c r="B277" s="1466" t="s">
        <v>206</v>
      </c>
      <c r="C277" s="1466"/>
      <c r="D277" s="1467" t="s">
        <v>1499</v>
      </c>
    </row>
    <row r="278" spans="1:4" x14ac:dyDescent="0.2">
      <c r="A278" s="1464" t="s">
        <v>1857</v>
      </c>
      <c r="B278" s="1466" t="s">
        <v>206</v>
      </c>
      <c r="C278" s="1466"/>
      <c r="D278" s="1467" t="s">
        <v>1500</v>
      </c>
    </row>
    <row r="279" spans="1:4" x14ac:dyDescent="0.2">
      <c r="A279" s="1464" t="s">
        <v>1857</v>
      </c>
      <c r="B279" s="1466" t="s">
        <v>206</v>
      </c>
      <c r="C279" s="1466"/>
      <c r="D279" s="1467" t="s">
        <v>1501</v>
      </c>
    </row>
    <row r="280" spans="1:4" x14ac:dyDescent="0.2">
      <c r="A280" s="1464" t="s">
        <v>1857</v>
      </c>
      <c r="B280" s="1466" t="s">
        <v>206</v>
      </c>
      <c r="C280" s="1466"/>
      <c r="D280" s="1467" t="s">
        <v>1502</v>
      </c>
    </row>
    <row r="281" spans="1:4" x14ac:dyDescent="0.2">
      <c r="A281" s="1464" t="s">
        <v>1856</v>
      </c>
      <c r="B281" s="1464" t="s">
        <v>206</v>
      </c>
      <c r="C281" s="1464" t="s">
        <v>273</v>
      </c>
      <c r="D281" s="1464" t="s">
        <v>271</v>
      </c>
    </row>
    <row r="282" spans="1:4" x14ac:dyDescent="0.2">
      <c r="A282" s="1464" t="s">
        <v>1857</v>
      </c>
      <c r="B282" s="1466" t="s">
        <v>1226</v>
      </c>
      <c r="C282" s="1466"/>
      <c r="D282" s="1467" t="s">
        <v>1503</v>
      </c>
    </row>
    <row r="283" spans="1:4" x14ac:dyDescent="0.2">
      <c r="A283" s="1464" t="s">
        <v>1856</v>
      </c>
      <c r="B283" s="1464" t="s">
        <v>1226</v>
      </c>
      <c r="C283" s="1464" t="s">
        <v>71</v>
      </c>
      <c r="D283" s="1464" t="s">
        <v>69</v>
      </c>
    </row>
    <row r="284" spans="1:4" x14ac:dyDescent="0.2">
      <c r="A284" s="1464" t="s">
        <v>1856</v>
      </c>
      <c r="B284" s="1464" t="s">
        <v>206</v>
      </c>
      <c r="C284" s="1464" t="s">
        <v>261</v>
      </c>
      <c r="D284" s="1464" t="s">
        <v>260</v>
      </c>
    </row>
    <row r="285" spans="1:4" x14ac:dyDescent="0.2">
      <c r="A285" s="1464" t="s">
        <v>1856</v>
      </c>
      <c r="B285" s="1464" t="s">
        <v>1226</v>
      </c>
      <c r="C285" s="1464" t="s">
        <v>104</v>
      </c>
      <c r="D285" s="1464" t="s">
        <v>103</v>
      </c>
    </row>
    <row r="286" spans="1:4" x14ac:dyDescent="0.2">
      <c r="A286" s="1464" t="s">
        <v>1857</v>
      </c>
      <c r="B286" s="1466" t="s">
        <v>206</v>
      </c>
      <c r="C286" s="1466"/>
      <c r="D286" s="1467" t="s">
        <v>1504</v>
      </c>
    </row>
    <row r="287" spans="1:4" x14ac:dyDescent="0.2">
      <c r="A287" s="1464" t="s">
        <v>1856</v>
      </c>
      <c r="B287" s="1464" t="s">
        <v>206</v>
      </c>
      <c r="C287" s="1464" t="s">
        <v>289</v>
      </c>
      <c r="D287" s="1464" t="s">
        <v>288</v>
      </c>
    </row>
    <row r="288" spans="1:4" x14ac:dyDescent="0.2">
      <c r="A288" s="1464" t="s">
        <v>1857</v>
      </c>
      <c r="B288" s="1466" t="s">
        <v>1226</v>
      </c>
      <c r="C288" s="1466"/>
      <c r="D288" s="1467" t="s">
        <v>288</v>
      </c>
    </row>
    <row r="289" spans="1:4" x14ac:dyDescent="0.2">
      <c r="A289" s="1464" t="s">
        <v>1857</v>
      </c>
      <c r="B289" s="1466" t="s">
        <v>1852</v>
      </c>
      <c r="C289" s="1466"/>
      <c r="D289" s="1467" t="s">
        <v>1505</v>
      </c>
    </row>
    <row r="290" spans="1:4" x14ac:dyDescent="0.2">
      <c r="A290" s="1464" t="s">
        <v>1856</v>
      </c>
      <c r="B290" s="1464" t="s">
        <v>206</v>
      </c>
      <c r="C290" s="1464" t="s">
        <v>263</v>
      </c>
      <c r="D290" s="1464" t="s">
        <v>262</v>
      </c>
    </row>
    <row r="291" spans="1:4" x14ac:dyDescent="0.2">
      <c r="A291" s="1464" t="s">
        <v>1856</v>
      </c>
      <c r="B291" s="1464" t="s">
        <v>206</v>
      </c>
      <c r="C291" s="1464" t="s">
        <v>265</v>
      </c>
      <c r="D291" s="1464" t="s">
        <v>264</v>
      </c>
    </row>
    <row r="292" spans="1:4" x14ac:dyDescent="0.2">
      <c r="A292" s="1464" t="s">
        <v>1857</v>
      </c>
      <c r="B292" s="1466" t="s">
        <v>206</v>
      </c>
      <c r="C292" s="1466"/>
      <c r="D292" s="1467" t="s">
        <v>1506</v>
      </c>
    </row>
    <row r="293" spans="1:4" x14ac:dyDescent="0.2">
      <c r="A293" s="1464" t="s">
        <v>1857</v>
      </c>
      <c r="B293" s="1466" t="s">
        <v>206</v>
      </c>
      <c r="C293" s="1466"/>
      <c r="D293" s="1467" t="s">
        <v>1507</v>
      </c>
    </row>
    <row r="294" spans="1:4" x14ac:dyDescent="0.2">
      <c r="A294" s="1464" t="s">
        <v>1857</v>
      </c>
      <c r="B294" s="1466" t="s">
        <v>206</v>
      </c>
      <c r="C294" s="1466"/>
      <c r="D294" s="1467" t="s">
        <v>1508</v>
      </c>
    </row>
    <row r="295" spans="1:4" x14ac:dyDescent="0.2">
      <c r="A295" s="1464" t="s">
        <v>1857</v>
      </c>
      <c r="B295" s="1466" t="s">
        <v>206</v>
      </c>
      <c r="C295" s="1466"/>
      <c r="D295" s="1467" t="s">
        <v>1509</v>
      </c>
    </row>
    <row r="296" spans="1:4" x14ac:dyDescent="0.2">
      <c r="A296" s="1464" t="s">
        <v>1857</v>
      </c>
      <c r="B296" s="1466" t="s">
        <v>206</v>
      </c>
      <c r="C296" s="1466"/>
      <c r="D296" s="1467" t="s">
        <v>1510</v>
      </c>
    </row>
    <row r="297" spans="1:4" x14ac:dyDescent="0.2">
      <c r="A297" s="1464" t="s">
        <v>1857</v>
      </c>
      <c r="B297" s="1466" t="s">
        <v>206</v>
      </c>
      <c r="C297" s="1466"/>
      <c r="D297" s="1467" t="s">
        <v>1511</v>
      </c>
    </row>
    <row r="298" spans="1:4" x14ac:dyDescent="0.2">
      <c r="A298" s="1464" t="s">
        <v>1857</v>
      </c>
      <c r="B298" s="1466" t="s">
        <v>206</v>
      </c>
      <c r="C298" s="1466"/>
      <c r="D298" s="1467" t="s">
        <v>1512</v>
      </c>
    </row>
    <row r="299" spans="1:4" x14ac:dyDescent="0.2">
      <c r="A299" s="1464" t="s">
        <v>1857</v>
      </c>
      <c r="B299" s="1466" t="s">
        <v>206</v>
      </c>
      <c r="C299" s="1466"/>
      <c r="D299" s="1467" t="s">
        <v>1513</v>
      </c>
    </row>
    <row r="300" spans="1:4" x14ac:dyDescent="0.2">
      <c r="A300" s="1464" t="s">
        <v>1857</v>
      </c>
      <c r="B300" s="1466" t="s">
        <v>206</v>
      </c>
      <c r="C300" s="1466"/>
      <c r="D300" s="1467" t="s">
        <v>1514</v>
      </c>
    </row>
    <row r="301" spans="1:4" x14ac:dyDescent="0.2">
      <c r="A301" s="1464" t="s">
        <v>1856</v>
      </c>
      <c r="B301" s="1464" t="s">
        <v>206</v>
      </c>
      <c r="C301" s="1464" t="s">
        <v>303</v>
      </c>
      <c r="D301" s="1464" t="s">
        <v>301</v>
      </c>
    </row>
    <row r="302" spans="1:4" x14ac:dyDescent="0.2">
      <c r="A302" s="1464" t="s">
        <v>1857</v>
      </c>
      <c r="B302" s="1466" t="s">
        <v>206</v>
      </c>
      <c r="C302" s="1466"/>
      <c r="D302" s="1467" t="s">
        <v>1515</v>
      </c>
    </row>
    <row r="303" spans="1:4" x14ac:dyDescent="0.2">
      <c r="A303" s="1464" t="s">
        <v>1857</v>
      </c>
      <c r="B303" s="1466" t="s">
        <v>206</v>
      </c>
      <c r="C303" s="1466"/>
      <c r="D303" s="1467" t="s">
        <v>1516</v>
      </c>
    </row>
    <row r="304" spans="1:4" x14ac:dyDescent="0.2">
      <c r="A304" s="1464" t="s">
        <v>1857</v>
      </c>
      <c r="B304" s="1466" t="s">
        <v>206</v>
      </c>
      <c r="C304" s="1466"/>
      <c r="D304" s="1467" t="s">
        <v>1517</v>
      </c>
    </row>
    <row r="305" spans="1:4" x14ac:dyDescent="0.2">
      <c r="A305" s="1464" t="s">
        <v>1857</v>
      </c>
      <c r="B305" s="1466" t="s">
        <v>206</v>
      </c>
      <c r="C305" s="1466"/>
      <c r="D305" s="1468" t="s">
        <v>1518</v>
      </c>
    </row>
    <row r="306" spans="1:4" x14ac:dyDescent="0.2">
      <c r="A306" s="1464" t="s">
        <v>1857</v>
      </c>
      <c r="B306" s="1466" t="s">
        <v>206</v>
      </c>
      <c r="C306" s="1466"/>
      <c r="D306" s="1468" t="s">
        <v>1519</v>
      </c>
    </row>
    <row r="307" spans="1:4" x14ac:dyDescent="0.2">
      <c r="A307" s="1464" t="s">
        <v>1857</v>
      </c>
      <c r="B307" s="1466" t="s">
        <v>206</v>
      </c>
      <c r="C307" s="1466"/>
      <c r="D307" s="1468" t="s">
        <v>1520</v>
      </c>
    </row>
    <row r="308" spans="1:4" x14ac:dyDescent="0.2">
      <c r="A308" s="1464" t="s">
        <v>1856</v>
      </c>
      <c r="B308" s="1464" t="s">
        <v>206</v>
      </c>
      <c r="C308" s="1464" t="s">
        <v>330</v>
      </c>
      <c r="D308" s="1464" t="s">
        <v>329</v>
      </c>
    </row>
    <row r="309" spans="1:4" x14ac:dyDescent="0.2">
      <c r="A309" s="1464" t="s">
        <v>1856</v>
      </c>
      <c r="B309" s="1464" t="s">
        <v>206</v>
      </c>
      <c r="C309" s="1464" t="s">
        <v>332</v>
      </c>
      <c r="D309" s="1464" t="s">
        <v>331</v>
      </c>
    </row>
    <row r="310" spans="1:4" x14ac:dyDescent="0.2">
      <c r="A310" s="1464" t="s">
        <v>1856</v>
      </c>
      <c r="B310" s="1464" t="s">
        <v>206</v>
      </c>
      <c r="C310" s="1464" t="s">
        <v>335</v>
      </c>
      <c r="D310" s="1464" t="s">
        <v>333</v>
      </c>
    </row>
    <row r="311" spans="1:4" x14ac:dyDescent="0.2">
      <c r="A311" s="1464" t="s">
        <v>1857</v>
      </c>
      <c r="B311" s="1466" t="s">
        <v>206</v>
      </c>
      <c r="C311" s="1466"/>
      <c r="D311" s="1468" t="s">
        <v>333</v>
      </c>
    </row>
    <row r="312" spans="1:4" x14ac:dyDescent="0.2">
      <c r="A312" s="1464" t="s">
        <v>1856</v>
      </c>
      <c r="B312" s="1464" t="s">
        <v>206</v>
      </c>
      <c r="C312" s="1464" t="s">
        <v>290</v>
      </c>
      <c r="D312" s="1464" t="s">
        <v>169</v>
      </c>
    </row>
    <row r="313" spans="1:4" x14ac:dyDescent="0.2">
      <c r="A313" s="1464" t="s">
        <v>1856</v>
      </c>
      <c r="B313" s="1464" t="s">
        <v>1226</v>
      </c>
      <c r="C313" s="1464" t="s">
        <v>37</v>
      </c>
      <c r="D313" s="1464" t="s">
        <v>35</v>
      </c>
    </row>
    <row r="314" spans="1:4" x14ac:dyDescent="0.2">
      <c r="A314" s="1464" t="s">
        <v>1857</v>
      </c>
      <c r="B314" s="1466" t="s">
        <v>1226</v>
      </c>
      <c r="C314" s="1466"/>
      <c r="D314" s="1467" t="s">
        <v>1521</v>
      </c>
    </row>
    <row r="315" spans="1:4" x14ac:dyDescent="0.2">
      <c r="A315" s="1464" t="s">
        <v>1857</v>
      </c>
      <c r="B315" s="1466" t="s">
        <v>1226</v>
      </c>
      <c r="C315" s="1466"/>
      <c r="D315" s="1467" t="s">
        <v>1522</v>
      </c>
    </row>
    <row r="316" spans="1:4" x14ac:dyDescent="0.2">
      <c r="A316" s="1464" t="s">
        <v>1857</v>
      </c>
      <c r="B316" s="1466" t="s">
        <v>1226</v>
      </c>
      <c r="C316" s="1466"/>
      <c r="D316" s="1467" t="s">
        <v>1523</v>
      </c>
    </row>
    <row r="317" spans="1:4" x14ac:dyDescent="0.2">
      <c r="A317" s="1464" t="s">
        <v>1857</v>
      </c>
      <c r="B317" s="1466" t="s">
        <v>1226</v>
      </c>
      <c r="C317" s="1466"/>
      <c r="D317" s="1467" t="s">
        <v>1524</v>
      </c>
    </row>
    <row r="318" spans="1:4" x14ac:dyDescent="0.2">
      <c r="A318" s="1464" t="s">
        <v>1857</v>
      </c>
      <c r="B318" s="1466" t="s">
        <v>1226</v>
      </c>
      <c r="C318" s="1466"/>
      <c r="D318" s="1467" t="s">
        <v>1525</v>
      </c>
    </row>
    <row r="319" spans="1:4" x14ac:dyDescent="0.2">
      <c r="A319" s="1464" t="s">
        <v>1857</v>
      </c>
      <c r="B319" s="1466" t="s">
        <v>206</v>
      </c>
      <c r="C319" s="1466"/>
      <c r="D319" s="1468" t="s">
        <v>1526</v>
      </c>
    </row>
    <row r="320" spans="1:4" x14ac:dyDescent="0.2">
      <c r="A320" s="1464" t="s">
        <v>1856</v>
      </c>
      <c r="B320" s="1464" t="s">
        <v>206</v>
      </c>
      <c r="C320" s="1464" t="s">
        <v>241</v>
      </c>
      <c r="D320" s="1464" t="s">
        <v>240</v>
      </c>
    </row>
    <row r="321" spans="1:4" x14ac:dyDescent="0.2">
      <c r="A321" s="1464" t="s">
        <v>1857</v>
      </c>
      <c r="B321" s="1466" t="s">
        <v>206</v>
      </c>
      <c r="C321" s="1466"/>
      <c r="D321" s="1468" t="s">
        <v>240</v>
      </c>
    </row>
    <row r="322" spans="1:4" x14ac:dyDescent="0.2">
      <c r="A322" s="1464" t="s">
        <v>1857</v>
      </c>
      <c r="B322" s="1466" t="s">
        <v>206</v>
      </c>
      <c r="C322" s="1466"/>
      <c r="D322" s="1468" t="s">
        <v>1527</v>
      </c>
    </row>
    <row r="323" spans="1:4" x14ac:dyDescent="0.2">
      <c r="A323" s="1464" t="s">
        <v>1856</v>
      </c>
      <c r="B323" s="1464" t="s">
        <v>206</v>
      </c>
      <c r="C323" s="1464" t="s">
        <v>243</v>
      </c>
      <c r="D323" s="1464" t="s">
        <v>242</v>
      </c>
    </row>
    <row r="324" spans="1:4" x14ac:dyDescent="0.2">
      <c r="A324" s="1464" t="s">
        <v>1857</v>
      </c>
      <c r="B324" s="1466" t="s">
        <v>206</v>
      </c>
      <c r="C324" s="1466"/>
      <c r="D324" s="1468" t="s">
        <v>242</v>
      </c>
    </row>
    <row r="325" spans="1:4" x14ac:dyDescent="0.2">
      <c r="A325" s="1464" t="s">
        <v>1856</v>
      </c>
      <c r="B325" s="1464" t="s">
        <v>206</v>
      </c>
      <c r="C325" s="1464" t="s">
        <v>308</v>
      </c>
      <c r="D325" s="1464" t="s">
        <v>307</v>
      </c>
    </row>
    <row r="326" spans="1:4" x14ac:dyDescent="0.2">
      <c r="A326" s="1464" t="s">
        <v>1857</v>
      </c>
      <c r="B326" s="1466" t="s">
        <v>1226</v>
      </c>
      <c r="C326" s="1466"/>
      <c r="D326" s="1467" t="s">
        <v>307</v>
      </c>
    </row>
    <row r="327" spans="1:4" x14ac:dyDescent="0.2">
      <c r="A327" s="1464" t="s">
        <v>1857</v>
      </c>
      <c r="B327" s="1466" t="s">
        <v>1852</v>
      </c>
      <c r="C327" s="1466"/>
      <c r="D327" s="1467" t="s">
        <v>1528</v>
      </c>
    </row>
    <row r="328" spans="1:4" x14ac:dyDescent="0.2">
      <c r="A328" s="1464" t="s">
        <v>1857</v>
      </c>
      <c r="B328" s="1466" t="s">
        <v>1852</v>
      </c>
      <c r="C328" s="1466"/>
      <c r="D328" s="1468" t="s">
        <v>1529</v>
      </c>
    </row>
    <row r="329" spans="1:4" x14ac:dyDescent="0.2">
      <c r="A329" s="1464" t="s">
        <v>1856</v>
      </c>
      <c r="B329" s="1464" t="s">
        <v>1226</v>
      </c>
      <c r="C329" s="1464" t="s">
        <v>118</v>
      </c>
      <c r="D329" s="1464" t="s">
        <v>116</v>
      </c>
    </row>
    <row r="330" spans="1:4" x14ac:dyDescent="0.2">
      <c r="A330" s="1464" t="s">
        <v>1856</v>
      </c>
      <c r="B330" s="1464" t="s">
        <v>206</v>
      </c>
      <c r="C330" s="1464" t="s">
        <v>312</v>
      </c>
      <c r="D330" s="1464" t="s">
        <v>116</v>
      </c>
    </row>
    <row r="331" spans="1:4" x14ac:dyDescent="0.2">
      <c r="A331" s="1464" t="s">
        <v>1857</v>
      </c>
      <c r="B331" s="1466" t="s">
        <v>1852</v>
      </c>
      <c r="C331" s="1466"/>
      <c r="D331" s="1467" t="s">
        <v>116</v>
      </c>
    </row>
    <row r="332" spans="1:4" x14ac:dyDescent="0.2">
      <c r="A332" s="1464" t="s">
        <v>1857</v>
      </c>
      <c r="B332" s="1466" t="s">
        <v>206</v>
      </c>
      <c r="C332" s="1466"/>
      <c r="D332" s="1467" t="s">
        <v>1530</v>
      </c>
    </row>
    <row r="333" spans="1:4" x14ac:dyDescent="0.2">
      <c r="A333" s="1464" t="s">
        <v>1856</v>
      </c>
      <c r="B333" s="1464" t="s">
        <v>1226</v>
      </c>
      <c r="C333" s="1464" t="s">
        <v>32</v>
      </c>
      <c r="D333" s="1464" t="s">
        <v>28</v>
      </c>
    </row>
    <row r="334" spans="1:4" x14ac:dyDescent="0.2">
      <c r="A334" s="1464" t="s">
        <v>1856</v>
      </c>
      <c r="B334" s="1464" t="s">
        <v>1226</v>
      </c>
      <c r="C334" s="1464" t="s">
        <v>34</v>
      </c>
      <c r="D334" s="1464" t="s">
        <v>33</v>
      </c>
    </row>
    <row r="335" spans="1:4" x14ac:dyDescent="0.2">
      <c r="A335" s="1464" t="s">
        <v>1857</v>
      </c>
      <c r="B335" s="1466" t="s">
        <v>206</v>
      </c>
      <c r="C335" s="1466"/>
      <c r="D335" s="1468" t="s">
        <v>1531</v>
      </c>
    </row>
  </sheetData>
  <conditionalFormatting sqref="D1:D1048576">
    <cfRule type="duplicateValues" dxfId="0" priority="1"/>
  </conditionalFormatting>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35EAC-52DB-43A8-93B8-6200469EAA22}">
  <dimension ref="A1:G37"/>
  <sheetViews>
    <sheetView workbookViewId="0"/>
  </sheetViews>
  <sheetFormatPr defaultRowHeight="15" x14ac:dyDescent="0.25"/>
  <cols>
    <col min="1" max="1" width="13.7109375" style="1461" bestFit="1" customWidth="1"/>
    <col min="7" max="7" width="12" bestFit="1" customWidth="1"/>
  </cols>
  <sheetData>
    <row r="1" spans="1:7" x14ac:dyDescent="0.25">
      <c r="A1" s="1461" t="s">
        <v>1814</v>
      </c>
    </row>
    <row r="2" spans="1:7" x14ac:dyDescent="0.25">
      <c r="A2" s="1460">
        <v>20801060401</v>
      </c>
    </row>
    <row r="3" spans="1:7" x14ac:dyDescent="0.25">
      <c r="A3" s="1460">
        <v>20801060402</v>
      </c>
      <c r="C3" s="1351"/>
    </row>
    <row r="4" spans="1:7" x14ac:dyDescent="0.25">
      <c r="A4" s="1460">
        <v>20801060403</v>
      </c>
      <c r="G4" s="1459">
        <v>20802060101</v>
      </c>
    </row>
    <row r="5" spans="1:7" x14ac:dyDescent="0.25">
      <c r="A5" s="1460">
        <v>20801060404</v>
      </c>
      <c r="G5" s="1459">
        <v>20802060102</v>
      </c>
    </row>
    <row r="6" spans="1:7" x14ac:dyDescent="0.25">
      <c r="A6" s="1460">
        <v>20801060405</v>
      </c>
      <c r="G6" s="1459">
        <v>20802060103</v>
      </c>
    </row>
    <row r="7" spans="1:7" x14ac:dyDescent="0.25">
      <c r="A7" s="1460">
        <v>20801060501</v>
      </c>
      <c r="G7" s="1459">
        <v>20802060104</v>
      </c>
    </row>
    <row r="8" spans="1:7" x14ac:dyDescent="0.25">
      <c r="A8" s="1460">
        <v>20801060502</v>
      </c>
      <c r="G8" s="1459">
        <v>20802060105</v>
      </c>
    </row>
    <row r="9" spans="1:7" x14ac:dyDescent="0.25">
      <c r="A9" s="1460">
        <v>20801060503</v>
      </c>
      <c r="G9" s="1459">
        <v>20802060201</v>
      </c>
    </row>
    <row r="10" spans="1:7" x14ac:dyDescent="0.25">
      <c r="A10" s="1460">
        <v>20801060601</v>
      </c>
      <c r="G10" s="1459">
        <v>20802060202</v>
      </c>
    </row>
    <row r="11" spans="1:7" x14ac:dyDescent="0.25">
      <c r="A11" s="1460">
        <v>20801060602</v>
      </c>
      <c r="G11" s="1459">
        <v>20802060203</v>
      </c>
    </row>
    <row r="12" spans="1:7" x14ac:dyDescent="0.25">
      <c r="A12" s="1460">
        <v>20802060401</v>
      </c>
      <c r="G12" s="1459">
        <v>20802060204</v>
      </c>
    </row>
    <row r="13" spans="1:7" x14ac:dyDescent="0.25">
      <c r="A13" s="1460">
        <v>20802071001</v>
      </c>
      <c r="G13" s="1459">
        <v>20802060301</v>
      </c>
    </row>
    <row r="14" spans="1:7" x14ac:dyDescent="0.25">
      <c r="A14" s="1460">
        <v>20802070801</v>
      </c>
      <c r="G14" s="1459">
        <v>20802060302</v>
      </c>
    </row>
    <row r="15" spans="1:7" x14ac:dyDescent="0.25">
      <c r="A15" s="1460">
        <v>20802070802</v>
      </c>
      <c r="G15" s="1459">
        <v>20802060303</v>
      </c>
    </row>
    <row r="16" spans="1:7" x14ac:dyDescent="0.25">
      <c r="A16" s="1460">
        <v>20802070803</v>
      </c>
      <c r="G16" s="1459">
        <v>20802070801</v>
      </c>
    </row>
    <row r="17" spans="1:7" x14ac:dyDescent="0.25">
      <c r="A17" s="1460">
        <v>20802070804</v>
      </c>
      <c r="G17" s="1459">
        <v>20802070802</v>
      </c>
    </row>
    <row r="18" spans="1:7" x14ac:dyDescent="0.25">
      <c r="A18" s="1460">
        <v>20802070805</v>
      </c>
      <c r="G18" s="1459">
        <v>20802070803</v>
      </c>
    </row>
    <row r="19" spans="1:7" x14ac:dyDescent="0.25">
      <c r="A19" s="1460">
        <v>20802070806</v>
      </c>
      <c r="G19" s="1459">
        <v>20802070804</v>
      </c>
    </row>
    <row r="20" spans="1:7" x14ac:dyDescent="0.25">
      <c r="A20" s="1460">
        <v>20802060301</v>
      </c>
      <c r="G20" s="1459">
        <v>20802070805</v>
      </c>
    </row>
    <row r="21" spans="1:7" x14ac:dyDescent="0.25">
      <c r="A21" s="1460">
        <v>20802060303</v>
      </c>
      <c r="G21" s="1459">
        <v>20802070806</v>
      </c>
    </row>
    <row r="22" spans="1:7" x14ac:dyDescent="0.25">
      <c r="A22" s="1460">
        <v>20802060202</v>
      </c>
      <c r="G22" s="1459">
        <v>20802070901</v>
      </c>
    </row>
    <row r="23" spans="1:7" x14ac:dyDescent="0.25">
      <c r="A23" s="1460">
        <v>20802060302</v>
      </c>
      <c r="G23" s="1459">
        <v>20802070902</v>
      </c>
    </row>
    <row r="24" spans="1:7" x14ac:dyDescent="0.25">
      <c r="A24" s="1460">
        <v>20802060201</v>
      </c>
      <c r="G24" s="1459">
        <v>20802071001</v>
      </c>
    </row>
    <row r="25" spans="1:7" x14ac:dyDescent="0.25">
      <c r="A25" s="1460">
        <v>20802060203</v>
      </c>
    </row>
    <row r="26" spans="1:7" x14ac:dyDescent="0.25">
      <c r="A26" s="1460">
        <v>20802060105</v>
      </c>
    </row>
    <row r="27" spans="1:7" x14ac:dyDescent="0.25">
      <c r="A27" s="1460">
        <v>20802060101</v>
      </c>
    </row>
    <row r="28" spans="1:7" x14ac:dyDescent="0.25">
      <c r="A28" s="1460">
        <v>20802060103</v>
      </c>
    </row>
    <row r="29" spans="1:7" x14ac:dyDescent="0.25">
      <c r="A29" s="1460">
        <v>20802060204</v>
      </c>
    </row>
    <row r="30" spans="1:7" x14ac:dyDescent="0.25">
      <c r="A30" s="1460">
        <v>20802070902</v>
      </c>
    </row>
    <row r="31" spans="1:7" x14ac:dyDescent="0.25">
      <c r="A31" s="1460">
        <v>20802060102</v>
      </c>
    </row>
    <row r="32" spans="1:7" x14ac:dyDescent="0.25">
      <c r="A32" s="1460">
        <v>20802070901</v>
      </c>
    </row>
    <row r="33" spans="1:1" x14ac:dyDescent="0.25">
      <c r="A33" s="1460">
        <v>20802060104</v>
      </c>
    </row>
    <row r="34" spans="1:1" x14ac:dyDescent="0.25">
      <c r="A34" s="1460">
        <v>20801070104</v>
      </c>
    </row>
    <row r="35" spans="1:1" x14ac:dyDescent="0.25">
      <c r="A35" s="1460">
        <v>20802070305</v>
      </c>
    </row>
    <row r="36" spans="1:1" x14ac:dyDescent="0.25">
      <c r="A36" s="1460">
        <v>20802060401</v>
      </c>
    </row>
    <row r="37" spans="1:1" x14ac:dyDescent="0.25">
      <c r="A37" s="1459">
        <v>20700110203</v>
      </c>
    </row>
  </sheetData>
  <sortState xmlns:xlrd2="http://schemas.microsoft.com/office/spreadsheetml/2017/richdata2" ref="G4:G24">
    <sortCondition ref="G4:G24"/>
  </sortState>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pageSetUpPr fitToPage="1"/>
  </sheetPr>
  <dimension ref="B1:Q82"/>
  <sheetViews>
    <sheetView workbookViewId="0"/>
  </sheetViews>
  <sheetFormatPr defaultColWidth="9.140625" defaultRowHeight="12.75" x14ac:dyDescent="0.2"/>
  <cols>
    <col min="1" max="1" width="5.5703125" style="38" customWidth="1"/>
    <col min="2" max="2" width="40" style="38" customWidth="1"/>
    <col min="3" max="3" width="46.5703125" style="38" customWidth="1"/>
    <col min="4" max="4" width="30.85546875" style="38" customWidth="1"/>
    <col min="5" max="5" width="29.140625" style="38" customWidth="1"/>
    <col min="6" max="6" width="24.42578125" style="38" customWidth="1"/>
    <col min="7" max="7" width="4" style="38" customWidth="1"/>
    <col min="8" max="8" width="25.85546875" style="38" customWidth="1"/>
    <col min="9" max="9" width="10.85546875" style="38" bestFit="1" customWidth="1"/>
    <col min="10" max="13" width="25.85546875" style="38" customWidth="1"/>
    <col min="14" max="14" width="24.85546875" style="38" customWidth="1"/>
    <col min="15" max="15" width="5.140625" style="38" customWidth="1"/>
    <col min="16" max="16" width="16.140625" style="38" customWidth="1"/>
    <col min="17" max="17" width="19.140625" style="38" customWidth="1"/>
    <col min="18" max="18" width="11" style="38" customWidth="1"/>
    <col min="19" max="19" width="19.140625" style="38" customWidth="1"/>
    <col min="20" max="20" width="13.85546875" style="38" customWidth="1"/>
    <col min="21" max="21" width="13.140625" style="38" customWidth="1"/>
    <col min="22" max="22" width="18.42578125" style="38" customWidth="1"/>
    <col min="23" max="23" width="16.140625" style="38" customWidth="1"/>
    <col min="24" max="16384" width="9.140625" style="38"/>
  </cols>
  <sheetData>
    <row r="1" spans="2:17" ht="13.5" thickBot="1" x14ac:dyDescent="0.25">
      <c r="H1" s="1977"/>
      <c r="I1" s="1977"/>
      <c r="J1" s="1977"/>
      <c r="K1" s="1977"/>
      <c r="L1" s="1977"/>
      <c r="M1" s="1977"/>
      <c r="N1" s="1977"/>
      <c r="O1" s="1977"/>
      <c r="P1" s="1977"/>
      <c r="Q1" s="1977"/>
    </row>
    <row r="2" spans="2:17" ht="19.5" thickBot="1" x14ac:dyDescent="0.35">
      <c r="B2" s="1978" t="s">
        <v>1532</v>
      </c>
      <c r="C2" s="1979"/>
      <c r="D2" s="1979"/>
      <c r="E2" s="1979"/>
      <c r="F2" s="1980"/>
      <c r="O2" s="180"/>
      <c r="P2" s="180"/>
      <c r="Q2" s="180"/>
    </row>
    <row r="3" spans="2:17" ht="13.5" thickBot="1" x14ac:dyDescent="0.25">
      <c r="B3" s="152" t="s">
        <v>1533</v>
      </c>
      <c r="C3" s="164"/>
      <c r="D3" s="1051" t="s">
        <v>1534</v>
      </c>
      <c r="E3" s="368"/>
      <c r="F3" s="369"/>
    </row>
    <row r="4" spans="2:17" ht="13.5" thickBot="1" x14ac:dyDescent="0.25">
      <c r="B4" s="195" t="s">
        <v>1535</v>
      </c>
      <c r="C4" s="165"/>
      <c r="D4" s="367"/>
      <c r="E4" s="368"/>
      <c r="F4" s="369"/>
      <c r="O4" s="44"/>
    </row>
    <row r="5" spans="2:17" ht="13.5" thickBot="1" x14ac:dyDescent="0.25">
      <c r="B5" s="67"/>
      <c r="C5" s="68"/>
      <c r="D5" s="151"/>
      <c r="O5" s="44"/>
    </row>
    <row r="6" spans="2:17" ht="19.5" thickBot="1" x14ac:dyDescent="0.35">
      <c r="B6" s="1978" t="s">
        <v>1536</v>
      </c>
      <c r="C6" s="1979"/>
      <c r="D6" s="1979"/>
      <c r="E6" s="1979"/>
      <c r="F6" s="1980"/>
      <c r="O6" s="44"/>
    </row>
    <row r="7" spans="2:17" ht="15" customHeight="1" thickBot="1" x14ac:dyDescent="0.3">
      <c r="B7" s="196" t="s">
        <v>381</v>
      </c>
      <c r="C7" s="166" t="str">
        <f>'Tab 1-Application'!$D$9</f>
        <v>[Name of Applicant]</v>
      </c>
      <c r="D7" s="197" t="str">
        <f>C8&amp;" "&amp;C9&amp;" "&amp;C10&amp;" "&amp;C11</f>
        <v>[Mailing and Physical Address] [City or County] [State] [Zip+4]</v>
      </c>
      <c r="E7" s="147"/>
      <c r="F7" s="148"/>
      <c r="O7" s="44"/>
    </row>
    <row r="8" spans="2:17" ht="15" customHeight="1" thickBot="1" x14ac:dyDescent="0.3">
      <c r="B8" s="196" t="s">
        <v>1537</v>
      </c>
      <c r="C8" s="167" t="str">
        <f>'Tab 1-Application'!$D$11</f>
        <v>[Mailing and Physical Address]</v>
      </c>
      <c r="D8" s="153"/>
      <c r="E8" s="198"/>
      <c r="F8" s="199"/>
      <c r="O8" s="44"/>
    </row>
    <row r="9" spans="2:17" ht="15" customHeight="1" thickBot="1" x14ac:dyDescent="0.3">
      <c r="B9" s="176" t="s">
        <v>1538</v>
      </c>
      <c r="C9" s="168" t="str">
        <f>'Tab 1-Application'!$D$12</f>
        <v>[City or County]</v>
      </c>
      <c r="D9" s="147"/>
      <c r="E9" s="147"/>
      <c r="F9" s="148"/>
      <c r="O9" s="44"/>
    </row>
    <row r="10" spans="2:17" ht="15" customHeight="1" thickBot="1" x14ac:dyDescent="0.3">
      <c r="B10" s="176" t="s">
        <v>1539</v>
      </c>
      <c r="C10" s="168" t="str">
        <f>'Tab 1-Application'!$F$12</f>
        <v>[State]</v>
      </c>
      <c r="D10" s="147"/>
      <c r="E10" s="147"/>
      <c r="F10" s="148"/>
      <c r="O10" s="44"/>
    </row>
    <row r="11" spans="2:17" ht="15" customHeight="1" thickBot="1" x14ac:dyDescent="0.3">
      <c r="B11" s="176" t="s">
        <v>1540</v>
      </c>
      <c r="C11" s="168" t="str">
        <f>'Tab 1-Application'!$I$12</f>
        <v>[Zip+4]</v>
      </c>
      <c r="D11" s="147"/>
      <c r="E11" s="147"/>
      <c r="F11" s="148"/>
      <c r="O11" s="44"/>
    </row>
    <row r="12" spans="2:17" ht="15" customHeight="1" thickBot="1" x14ac:dyDescent="0.25">
      <c r="B12" s="176" t="s">
        <v>719</v>
      </c>
      <c r="C12" s="193" t="str">
        <f>'Tab 1-Application'!D13&amp;" "&amp;'Tab 1-Application'!H13&amp;""</f>
        <v>[Contact Name] [Work Title]</v>
      </c>
      <c r="D12" s="147"/>
      <c r="E12" s="147"/>
      <c r="F12" s="148"/>
      <c r="O12" s="44"/>
    </row>
    <row r="13" spans="2:17" ht="15" customHeight="1" thickBot="1" x14ac:dyDescent="0.3">
      <c r="B13" s="196" t="s">
        <v>1541</v>
      </c>
      <c r="C13" s="194" t="str">
        <f>'Tab 1-Application'!$D$14</f>
        <v>[Phone Number xxx-xxx-xxxx]</v>
      </c>
      <c r="D13" s="1269" t="s">
        <v>1542</v>
      </c>
      <c r="E13" s="383" t="str">
        <f>'Tab 1-Application'!$H$14</f>
        <v>[email address]</v>
      </c>
      <c r="F13" s="200"/>
      <c r="O13" s="57"/>
    </row>
    <row r="14" spans="2:17" ht="15" customHeight="1" thickBot="1" x14ac:dyDescent="0.3">
      <c r="B14" s="196" t="s">
        <v>727</v>
      </c>
      <c r="C14" s="194" t="str">
        <f>'Tab 1-Application'!D15</f>
        <v>[Contact Name, Title]</v>
      </c>
      <c r="D14" s="1270" t="s">
        <v>1542</v>
      </c>
      <c r="E14" s="383">
        <f>'Tab 1-Application'!I15</f>
        <v>0</v>
      </c>
      <c r="F14" s="200"/>
      <c r="O14" s="57"/>
    </row>
    <row r="15" spans="2:17" ht="15" customHeight="1" thickBot="1" x14ac:dyDescent="0.3">
      <c r="B15" s="196" t="s">
        <v>1042</v>
      </c>
      <c r="C15" s="194" t="str">
        <f>'Tab 1-Application'!D16</f>
        <v>[Contact Name, Title]</v>
      </c>
      <c r="D15" s="1270" t="s">
        <v>1542</v>
      </c>
      <c r="E15" s="383">
        <f>'Tab 1-Application'!I16</f>
        <v>0</v>
      </c>
      <c r="F15" s="200"/>
      <c r="O15" s="57"/>
    </row>
    <row r="16" spans="2:17" ht="13.5" thickBot="1" x14ac:dyDescent="0.25">
      <c r="B16" s="196" t="s">
        <v>1543</v>
      </c>
      <c r="C16" s="1052">
        <f>'Tab 1-Application'!$I$17</f>
        <v>0</v>
      </c>
      <c r="D16" s="1270" t="s">
        <v>1544</v>
      </c>
      <c r="E16" s="193" t="str">
        <f>'Tab 1-Application'!D17</f>
        <v>[Federal ID Number]</v>
      </c>
      <c r="F16" s="200"/>
      <c r="O16" s="44"/>
    </row>
    <row r="17" spans="2:15" x14ac:dyDescent="0.2">
      <c r="B17" s="1981" t="s">
        <v>1545</v>
      </c>
      <c r="C17" s="384" t="str">
        <f>'Tab 1-Application'!$D$9</f>
        <v>[Name of Applicant]</v>
      </c>
      <c r="D17" s="174"/>
      <c r="E17" s="156"/>
      <c r="F17" s="157"/>
      <c r="O17" s="44"/>
    </row>
    <row r="18" spans="2:15" ht="15.75" customHeight="1" x14ac:dyDescent="0.2">
      <c r="B18" s="1982"/>
      <c r="C18" s="1230" t="str">
        <f>'Tab 2-Partners'!$C$21</f>
        <v>[Enter Name of Organization]</v>
      </c>
      <c r="D18" s="175"/>
      <c r="E18" s="153"/>
      <c r="F18" s="154"/>
      <c r="O18" s="44"/>
    </row>
    <row r="19" spans="2:15" ht="15" customHeight="1" x14ac:dyDescent="0.2">
      <c r="B19" s="1982"/>
      <c r="C19" s="1230" t="e">
        <f>'Tab 2-Partners'!#REF!</f>
        <v>#REF!</v>
      </c>
      <c r="D19" s="175"/>
      <c r="E19" s="153"/>
      <c r="F19" s="154"/>
      <c r="O19" s="44"/>
    </row>
    <row r="20" spans="2:15" ht="15" customHeight="1" x14ac:dyDescent="0.2">
      <c r="B20" s="1982"/>
      <c r="C20" s="1230" t="e">
        <f>'Tab 2-Partners'!#REF!</f>
        <v>#REF!</v>
      </c>
      <c r="D20" s="175"/>
      <c r="E20" s="153"/>
      <c r="F20" s="154"/>
      <c r="O20" s="44"/>
    </row>
    <row r="21" spans="2:15" ht="15" customHeight="1" x14ac:dyDescent="0.2">
      <c r="B21" s="1982"/>
      <c r="C21" s="1230" t="e">
        <f>'Tab 2-Partners'!#REF!</f>
        <v>#REF!</v>
      </c>
      <c r="D21" s="175"/>
      <c r="E21" s="153"/>
      <c r="F21" s="154"/>
      <c r="O21" s="44"/>
    </row>
    <row r="22" spans="2:15" ht="15" customHeight="1" x14ac:dyDescent="0.2">
      <c r="B22" s="1982"/>
      <c r="C22" s="1230" t="e">
        <f>'Tab 2-Partners'!#REF!</f>
        <v>#REF!</v>
      </c>
      <c r="D22" s="175"/>
      <c r="E22" s="153"/>
      <c r="F22" s="154"/>
      <c r="O22" s="44"/>
    </row>
    <row r="23" spans="2:15" ht="15" customHeight="1" x14ac:dyDescent="0.2">
      <c r="B23" s="1982"/>
      <c r="C23" s="1230" t="e">
        <f>'Tab 2-Partners'!#REF!</f>
        <v>#REF!</v>
      </c>
      <c r="D23" s="175"/>
      <c r="E23" s="153"/>
      <c r="F23" s="154"/>
      <c r="O23" s="44"/>
    </row>
    <row r="24" spans="2:15" ht="15" customHeight="1" x14ac:dyDescent="0.2">
      <c r="B24" s="1982"/>
      <c r="C24" s="1230" t="e">
        <f>'Tab 2-Partners'!#REF!</f>
        <v>#REF!</v>
      </c>
      <c r="D24" s="175"/>
      <c r="E24" s="1231"/>
      <c r="F24" s="379"/>
    </row>
    <row r="25" spans="2:15" ht="15.75" customHeight="1" x14ac:dyDescent="0.2">
      <c r="B25" s="1982"/>
      <c r="C25" s="1230" t="e">
        <f>'Tab 2-Partners'!#REF!</f>
        <v>#REF!</v>
      </c>
      <c r="D25" s="175"/>
      <c r="E25" s="153"/>
      <c r="F25" s="154"/>
    </row>
    <row r="26" spans="2:15" ht="15.75" customHeight="1" x14ac:dyDescent="0.2">
      <c r="B26" s="1982"/>
      <c r="C26" s="1230" t="e">
        <f>'Tab 2-Partners'!#REF!</f>
        <v>#REF!</v>
      </c>
      <c r="D26" s="175"/>
      <c r="E26" s="153"/>
      <c r="F26" s="154"/>
    </row>
    <row r="27" spans="2:15" ht="15.75" customHeight="1" thickBot="1" x14ac:dyDescent="0.25">
      <c r="B27" s="1982"/>
      <c r="C27" s="1230" t="e">
        <f>'Tab 2-Partners'!#REF!</f>
        <v>#REF!</v>
      </c>
      <c r="D27" s="176"/>
      <c r="E27" s="158"/>
      <c r="F27" s="155"/>
    </row>
    <row r="28" spans="2:15" ht="15.75" customHeight="1" thickBot="1" x14ac:dyDescent="0.25"/>
    <row r="29" spans="2:15" ht="15.75" customHeight="1" thickBot="1" x14ac:dyDescent="0.35">
      <c r="B29" s="1421" t="s">
        <v>1546</v>
      </c>
      <c r="C29" s="1422"/>
      <c r="D29" s="1422"/>
      <c r="E29" s="1422"/>
      <c r="F29" s="1423"/>
    </row>
    <row r="30" spans="2:15" ht="15.75" customHeight="1" thickBot="1" x14ac:dyDescent="0.25">
      <c r="B30" s="195" t="s">
        <v>990</v>
      </c>
      <c r="C30" s="213" t="str">
        <f>'Tab 1-Application'!$D$10</f>
        <v>[Title or Name of Project]</v>
      </c>
      <c r="D30" s="370"/>
      <c r="E30" s="371"/>
      <c r="F30" s="372"/>
    </row>
    <row r="31" spans="2:15" ht="15.75" customHeight="1" thickBot="1" x14ac:dyDescent="0.25">
      <c r="B31" s="202" t="s">
        <v>1547</v>
      </c>
      <c r="C31" s="212" t="str">
        <f>'Tab 1-Application'!$D$18</f>
        <v>(MM/DD/YYYY)</v>
      </c>
      <c r="D31" s="373"/>
      <c r="E31" s="374"/>
      <c r="F31" s="375"/>
    </row>
    <row r="32" spans="2:15" ht="15" customHeight="1" thickBot="1" x14ac:dyDescent="0.25">
      <c r="B32" s="183" t="s">
        <v>1548</v>
      </c>
      <c r="C32" s="211" t="str">
        <f>'Tab 1-Application'!$H$18</f>
        <v>(MM/DD/YYYY)</v>
      </c>
      <c r="D32" s="373"/>
      <c r="E32" s="374"/>
      <c r="F32" s="375"/>
      <c r="G32" s="364"/>
      <c r="H32" s="363"/>
    </row>
    <row r="33" spans="2:15" ht="15" customHeight="1" thickBot="1" x14ac:dyDescent="0.25">
      <c r="B33" s="201" t="s">
        <v>1549</v>
      </c>
      <c r="C33" s="211"/>
      <c r="D33" s="376"/>
      <c r="E33" s="377"/>
      <c r="F33" s="378"/>
      <c r="G33" s="364"/>
      <c r="H33" s="363"/>
    </row>
    <row r="34" spans="2:15" ht="15" customHeight="1" thickBot="1" x14ac:dyDescent="0.25">
      <c r="B34" s="365"/>
      <c r="C34" s="365"/>
      <c r="D34" s="365"/>
      <c r="E34" s="365"/>
      <c r="F34" s="366"/>
      <c r="G34" s="364"/>
      <c r="H34" s="363"/>
    </row>
    <row r="35" spans="2:15" ht="15" customHeight="1" thickBot="1" x14ac:dyDescent="0.25">
      <c r="B35" s="1983" t="s">
        <v>1550</v>
      </c>
      <c r="C35" s="386" t="s">
        <v>603</v>
      </c>
      <c r="D35" s="1983" t="s">
        <v>1551</v>
      </c>
      <c r="E35" s="385"/>
      <c r="F35" s="387"/>
      <c r="G35" s="364"/>
      <c r="H35" s="363"/>
    </row>
    <row r="36" spans="2:15" ht="15.75" customHeight="1" x14ac:dyDescent="0.2">
      <c r="B36" s="1984"/>
      <c r="C36" s="38" t="s">
        <v>1125</v>
      </c>
      <c r="D36" s="1984"/>
      <c r="E36" s="1971" t="e">
        <f>'Tab 1-Application'!#REF!</f>
        <v>#REF!</v>
      </c>
      <c r="F36" s="1972"/>
      <c r="G36" s="364"/>
      <c r="H36" s="363"/>
    </row>
    <row r="37" spans="2:15" ht="15.75" customHeight="1" thickBot="1" x14ac:dyDescent="0.25">
      <c r="B37" s="1984"/>
      <c r="C37" s="38" t="s">
        <v>1552</v>
      </c>
      <c r="D37" s="1984"/>
      <c r="E37" s="1973"/>
      <c r="F37" s="1974"/>
      <c r="G37" s="364"/>
      <c r="H37" s="363"/>
    </row>
    <row r="38" spans="2:15" ht="15.75" customHeight="1" x14ac:dyDescent="0.2">
      <c r="B38" s="1984"/>
      <c r="C38" s="380" t="e">
        <f>'Tab 1-Application'!#REF!</f>
        <v>#REF!</v>
      </c>
      <c r="D38" s="1984"/>
      <c r="E38" s="1973"/>
      <c r="F38" s="1974"/>
      <c r="G38" s="364"/>
      <c r="H38" s="363"/>
    </row>
    <row r="39" spans="2:15" ht="15.75" customHeight="1" x14ac:dyDescent="0.2">
      <c r="B39" s="1984"/>
      <c r="C39" s="381" t="e">
        <f>'Tab 1-Application'!#REF!</f>
        <v>#REF!</v>
      </c>
      <c r="D39" s="1984"/>
      <c r="E39" s="1973"/>
      <c r="F39" s="1974"/>
      <c r="G39" s="364"/>
      <c r="H39" s="363"/>
    </row>
    <row r="40" spans="2:15" ht="15.75" customHeight="1" x14ac:dyDescent="0.2">
      <c r="B40" s="1984"/>
      <c r="C40" s="381" t="e">
        <f>'Tab 1-Application'!#REF!</f>
        <v>#REF!</v>
      </c>
      <c r="D40" s="1984"/>
      <c r="E40" s="1973"/>
      <c r="F40" s="1974"/>
      <c r="G40" s="364"/>
      <c r="H40" s="363"/>
    </row>
    <row r="41" spans="2:15" ht="15.75" customHeight="1" x14ac:dyDescent="0.2">
      <c r="B41" s="1984"/>
      <c r="C41" s="381" t="e">
        <f>'Tab 1-Application'!#REF!</f>
        <v>#REF!</v>
      </c>
      <c r="D41" s="1984"/>
      <c r="E41" s="1973"/>
      <c r="F41" s="1974"/>
      <c r="G41" s="364"/>
      <c r="H41" s="363"/>
    </row>
    <row r="42" spans="2:15" ht="15.75" customHeight="1" x14ac:dyDescent="0.2">
      <c r="B42" s="1984"/>
      <c r="C42" s="381" t="e">
        <f>'Tab 1-Application'!#REF!</f>
        <v>#REF!</v>
      </c>
      <c r="D42" s="1984"/>
      <c r="E42" s="1973"/>
      <c r="F42" s="1974"/>
    </row>
    <row r="43" spans="2:15" ht="15.75" customHeight="1" x14ac:dyDescent="0.2">
      <c r="B43" s="1984"/>
      <c r="C43" s="381" t="e">
        <f>'Tab 1-Application'!#REF!</f>
        <v>#REF!</v>
      </c>
      <c r="D43" s="1984"/>
      <c r="E43" s="1973"/>
      <c r="F43" s="1974"/>
      <c r="O43" s="44"/>
    </row>
    <row r="44" spans="2:15" ht="15.75" customHeight="1" x14ac:dyDescent="0.2">
      <c r="B44" s="1984"/>
      <c r="C44" s="381" t="e">
        <f>'Tab 1-Application'!#REF!</f>
        <v>#REF!</v>
      </c>
      <c r="D44" s="1984"/>
      <c r="E44" s="1973"/>
      <c r="F44" s="1974"/>
      <c r="O44" s="44"/>
    </row>
    <row r="45" spans="2:15" ht="15" customHeight="1" x14ac:dyDescent="0.2">
      <c r="B45" s="1984"/>
      <c r="C45" s="381" t="e">
        <f>'Tab 1-Application'!#REF!</f>
        <v>#REF!</v>
      </c>
      <c r="D45" s="1984"/>
      <c r="E45" s="1973"/>
      <c r="F45" s="1974"/>
    </row>
    <row r="46" spans="2:15" ht="15.75" customHeight="1" x14ac:dyDescent="0.2">
      <c r="B46" s="1984"/>
      <c r="C46" s="381" t="e">
        <f>'Tab 1-Application'!#REF!</f>
        <v>#REF!</v>
      </c>
      <c r="D46" s="1984"/>
      <c r="E46" s="1973"/>
      <c r="F46" s="1974"/>
    </row>
    <row r="47" spans="2:15" ht="15.75" customHeight="1" thickBot="1" x14ac:dyDescent="0.25">
      <c r="B47" s="1985"/>
      <c r="C47" s="382" t="e">
        <f>'Tab 1-Application'!#REF!</f>
        <v>#REF!</v>
      </c>
      <c r="D47" s="1985"/>
      <c r="E47" s="1975"/>
      <c r="F47" s="1976"/>
    </row>
    <row r="48" spans="2:15" ht="14.25" customHeight="1" x14ac:dyDescent="0.2"/>
    <row r="49" spans="8:15" ht="15.75" customHeight="1" x14ac:dyDescent="0.2">
      <c r="H49" s="363"/>
      <c r="I49" s="363"/>
    </row>
    <row r="50" spans="8:15" ht="15.75" customHeight="1" x14ac:dyDescent="0.2">
      <c r="H50" s="363"/>
      <c r="I50" s="363"/>
    </row>
    <row r="51" spans="8:15" ht="15.75" customHeight="1" x14ac:dyDescent="0.2">
      <c r="H51" s="363"/>
      <c r="I51" s="363"/>
    </row>
    <row r="52" spans="8:15" ht="15.75" customHeight="1" x14ac:dyDescent="0.2">
      <c r="H52" s="363"/>
      <c r="I52" s="363"/>
    </row>
    <row r="53" spans="8:15" ht="15.75" customHeight="1" x14ac:dyDescent="0.2">
      <c r="H53" s="363"/>
      <c r="I53" s="363"/>
      <c r="O53" s="39"/>
    </row>
    <row r="54" spans="8:15" ht="15.75" customHeight="1" x14ac:dyDescent="0.2">
      <c r="H54" s="363"/>
      <c r="I54" s="363"/>
    </row>
    <row r="55" spans="8:15" ht="15.75" customHeight="1" x14ac:dyDescent="0.2"/>
    <row r="60" spans="8:15" ht="15" customHeight="1" x14ac:dyDescent="0.2"/>
    <row r="61" spans="8:15" ht="15" customHeight="1" x14ac:dyDescent="0.2"/>
    <row r="62" spans="8:15" ht="15" customHeight="1" x14ac:dyDescent="0.2"/>
    <row r="63" spans="8:15" ht="15" customHeight="1" x14ac:dyDescent="0.2"/>
    <row r="64" spans="8:15" ht="15" customHeight="1" x14ac:dyDescent="0.2"/>
    <row r="65" spans="6:6" ht="15.75" customHeight="1" x14ac:dyDescent="0.2"/>
    <row r="66" spans="6:6" ht="15.75" customHeight="1" x14ac:dyDescent="0.2"/>
    <row r="67" spans="6:6" ht="15.75" customHeight="1" x14ac:dyDescent="0.2"/>
    <row r="68" spans="6:6" ht="15" customHeight="1" x14ac:dyDescent="0.2"/>
    <row r="69" spans="6:6" ht="15.75" customHeight="1" x14ac:dyDescent="0.2">
      <c r="F69" s="1391"/>
    </row>
    <row r="70" spans="6:6" x14ac:dyDescent="0.2">
      <c r="F70" s="203"/>
    </row>
    <row r="71" spans="6:6" x14ac:dyDescent="0.2">
      <c r="F71" s="203"/>
    </row>
    <row r="72" spans="6:6" x14ac:dyDescent="0.2">
      <c r="F72" s="203"/>
    </row>
    <row r="73" spans="6:6" x14ac:dyDescent="0.2">
      <c r="F73" s="203"/>
    </row>
    <row r="74" spans="6:6" x14ac:dyDescent="0.2">
      <c r="F74" s="203"/>
    </row>
    <row r="75" spans="6:6" x14ac:dyDescent="0.2">
      <c r="F75" s="203"/>
    </row>
    <row r="76" spans="6:6" ht="15" customHeight="1" x14ac:dyDescent="0.2">
      <c r="F76" s="203"/>
    </row>
    <row r="77" spans="6:6" ht="15" customHeight="1" x14ac:dyDescent="0.2">
      <c r="F77" s="203"/>
    </row>
    <row r="78" spans="6:6" ht="15.75" customHeight="1" x14ac:dyDescent="0.2">
      <c r="F78" s="203"/>
    </row>
    <row r="79" spans="6:6" ht="15.75" customHeight="1" x14ac:dyDescent="0.2">
      <c r="F79" s="203"/>
    </row>
    <row r="80" spans="6:6" ht="15" customHeight="1" x14ac:dyDescent="0.2"/>
    <row r="81" ht="15" customHeight="1" x14ac:dyDescent="0.2"/>
    <row r="82" ht="15" customHeight="1" x14ac:dyDescent="0.2"/>
  </sheetData>
  <mergeCells count="7">
    <mergeCell ref="E36:F47"/>
    <mergeCell ref="H1:Q1"/>
    <mergeCell ref="B2:F2"/>
    <mergeCell ref="B6:F6"/>
    <mergeCell ref="B17:B27"/>
    <mergeCell ref="B35:B47"/>
    <mergeCell ref="D35:D47"/>
  </mergeCells>
  <pageMargins left="0.7" right="0.7" top="0.75" bottom="0.75" header="0.3" footer="0.3"/>
  <pageSetup scale="40" orientation="landscape" r:id="rId1"/>
  <rowBreaks count="1" manualBreakCount="1">
    <brk id="6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02AB7-3B7F-45F3-8883-EC945B950F04}">
  <sheetPr>
    <pageSetUpPr fitToPage="1"/>
  </sheetPr>
  <dimension ref="A1:W153"/>
  <sheetViews>
    <sheetView workbookViewId="0">
      <selection sqref="A1:L1"/>
    </sheetView>
  </sheetViews>
  <sheetFormatPr defaultColWidth="9.140625" defaultRowHeight="12.75" x14ac:dyDescent="0.25"/>
  <cols>
    <col min="1" max="1" width="29.28515625" style="875" customWidth="1"/>
    <col min="2" max="2" width="20.140625" style="875" customWidth="1"/>
    <col min="3" max="3" width="19.5703125" style="875" customWidth="1"/>
    <col min="4" max="4" width="20.140625" style="875" customWidth="1"/>
    <col min="5" max="5" width="17.28515625" style="875" customWidth="1"/>
    <col min="6" max="6" width="12.85546875" style="875" customWidth="1"/>
    <col min="7" max="7" width="16.42578125" style="875" customWidth="1"/>
    <col min="8" max="8" width="24.5703125" style="875" customWidth="1"/>
    <col min="9" max="9" width="17.5703125" style="875" customWidth="1"/>
    <col min="10" max="10" width="16.85546875" style="875" customWidth="1"/>
    <col min="11" max="11" width="14.5703125" style="875" customWidth="1"/>
    <col min="12" max="12" width="19.140625" style="875" customWidth="1"/>
    <col min="13" max="13" width="16.42578125" style="875" customWidth="1"/>
    <col min="14" max="14" width="13.7109375" style="875" customWidth="1"/>
    <col min="15" max="16384" width="9.140625" style="875"/>
  </cols>
  <sheetData>
    <row r="1" spans="1:23" ht="15.75" customHeight="1" x14ac:dyDescent="0.25">
      <c r="A1" s="2141" t="s">
        <v>1553</v>
      </c>
      <c r="B1" s="2141"/>
      <c r="C1" s="2141"/>
      <c r="D1" s="2141"/>
      <c r="E1" s="2141"/>
      <c r="F1" s="2141"/>
      <c r="G1" s="2141"/>
      <c r="H1" s="2141"/>
      <c r="I1" s="2141"/>
      <c r="J1" s="2141"/>
      <c r="K1" s="2141"/>
      <c r="L1" s="2141"/>
    </row>
    <row r="2" spans="1:23" ht="17.25" customHeight="1" thickBot="1" x14ac:dyDescent="0.3">
      <c r="A2" s="2141" t="s">
        <v>1554</v>
      </c>
      <c r="B2" s="2141"/>
      <c r="C2" s="2141"/>
      <c r="D2" s="2141"/>
      <c r="E2" s="2141"/>
      <c r="F2" s="2141"/>
      <c r="G2" s="2141"/>
      <c r="H2" s="2141"/>
      <c r="I2" s="2141"/>
      <c r="J2" s="2141"/>
      <c r="K2" s="2141"/>
      <c r="L2" s="2141"/>
    </row>
    <row r="3" spans="1:23" ht="30" customHeight="1" x14ac:dyDescent="0.25">
      <c r="A3" s="876" t="s">
        <v>990</v>
      </c>
      <c r="B3" s="2142" t="s">
        <v>712</v>
      </c>
      <c r="C3" s="2142"/>
      <c r="D3" s="2142"/>
      <c r="E3" s="2142"/>
      <c r="F3" s="2143"/>
      <c r="G3" s="1452"/>
    </row>
    <row r="4" spans="1:23" ht="30" customHeight="1" x14ac:dyDescent="0.25">
      <c r="A4" s="877" t="s">
        <v>1555</v>
      </c>
      <c r="B4" s="878">
        <v>0</v>
      </c>
      <c r="C4" s="878"/>
      <c r="D4" s="879" t="s">
        <v>1556</v>
      </c>
      <c r="E4" s="2144" t="s">
        <v>1557</v>
      </c>
      <c r="F4" s="2145"/>
      <c r="G4" s="915"/>
    </row>
    <row r="5" spans="1:23" ht="15" customHeight="1" x14ac:dyDescent="0.25">
      <c r="A5" s="877" t="s">
        <v>1558</v>
      </c>
      <c r="B5" s="2146" t="s">
        <v>602</v>
      </c>
      <c r="C5" s="2146"/>
      <c r="D5" s="2146"/>
      <c r="E5" s="2146"/>
      <c r="F5" s="2147"/>
      <c r="G5" s="915"/>
    </row>
    <row r="6" spans="1:23" ht="15" customHeight="1" x14ac:dyDescent="0.25">
      <c r="A6" s="2148" t="s">
        <v>1559</v>
      </c>
      <c r="B6" s="2149"/>
      <c r="C6" s="2150" t="s">
        <v>1560</v>
      </c>
      <c r="D6" s="2012"/>
      <c r="E6" s="2012"/>
      <c r="F6" s="2020"/>
      <c r="G6" s="915"/>
    </row>
    <row r="7" spans="1:23" ht="15" customHeight="1" thickBot="1" x14ac:dyDescent="0.3">
      <c r="A7" s="881" t="s">
        <v>1561</v>
      </c>
      <c r="B7" s="1454" t="s">
        <v>1562</v>
      </c>
      <c r="C7" s="1424"/>
      <c r="D7" s="882" t="s">
        <v>1563</v>
      </c>
      <c r="E7" s="2136" t="s">
        <v>1562</v>
      </c>
      <c r="F7" s="2137"/>
      <c r="G7" s="915"/>
    </row>
    <row r="8" spans="1:23" ht="10.35" customHeight="1" x14ac:dyDescent="0.25">
      <c r="A8" s="883"/>
    </row>
    <row r="9" spans="1:23" ht="83.45" customHeight="1" thickBot="1" x14ac:dyDescent="0.3">
      <c r="A9" s="2138" t="s">
        <v>1564</v>
      </c>
      <c r="B9" s="2138"/>
      <c r="C9" s="2138"/>
      <c r="D9" s="2138"/>
      <c r="E9" s="2138"/>
      <c r="F9" s="2138"/>
      <c r="G9" s="1425"/>
      <c r="H9" s="912"/>
      <c r="I9" s="912"/>
      <c r="J9" s="912"/>
      <c r="K9" s="912"/>
      <c r="L9" s="912"/>
    </row>
    <row r="10" spans="1:23" ht="35.1" customHeight="1" x14ac:dyDescent="0.25">
      <c r="A10" s="2119" t="s">
        <v>1565</v>
      </c>
      <c r="B10" s="2120"/>
      <c r="C10" s="2120"/>
      <c r="D10" s="2120"/>
      <c r="E10" s="2120"/>
      <c r="F10" s="2120"/>
      <c r="G10" s="2120"/>
      <c r="H10" s="2120"/>
      <c r="I10" s="2120"/>
      <c r="J10" s="2120"/>
      <c r="K10" s="2120"/>
      <c r="L10" s="2120"/>
      <c r="M10" s="2120"/>
      <c r="N10" s="2122"/>
    </row>
    <row r="11" spans="1:23" ht="8.1" customHeight="1" thickBot="1" x14ac:dyDescent="0.3">
      <c r="A11" s="884"/>
      <c r="N11" s="885"/>
    </row>
    <row r="12" spans="1:23" s="912" customFormat="1" ht="16.5" customHeight="1" thickBot="1" x14ac:dyDescent="0.3">
      <c r="A12" s="2123" t="s">
        <v>1566</v>
      </c>
      <c r="B12" s="2124"/>
      <c r="C12" s="2124"/>
      <c r="D12" s="2124"/>
      <c r="E12" s="2124"/>
      <c r="F12" s="2124"/>
      <c r="G12" s="2124"/>
      <c r="H12" s="2124"/>
      <c r="I12" s="2124"/>
      <c r="J12" s="2124"/>
      <c r="K12" s="2124"/>
      <c r="L12" s="2124"/>
      <c r="M12" s="2124"/>
      <c r="N12" s="2125"/>
      <c r="O12" s="859"/>
      <c r="P12" s="859"/>
      <c r="Q12" s="859"/>
      <c r="R12" s="859"/>
      <c r="S12" s="859"/>
      <c r="T12" s="859"/>
      <c r="U12" s="859"/>
      <c r="V12" s="859"/>
      <c r="W12" s="859"/>
    </row>
    <row r="13" spans="1:23" s="912" customFormat="1" ht="15" customHeight="1" thickBot="1" x14ac:dyDescent="0.3">
      <c r="A13" s="911" t="s">
        <v>601</v>
      </c>
      <c r="B13" s="2139" t="s">
        <v>1567</v>
      </c>
      <c r="C13" s="2140"/>
      <c r="D13" s="2140"/>
      <c r="E13" s="2140"/>
      <c r="F13" s="2139" t="s">
        <v>1568</v>
      </c>
      <c r="G13" s="2140"/>
      <c r="H13" s="2140"/>
      <c r="I13" s="2140"/>
      <c r="J13" s="2106" t="s">
        <v>1569</v>
      </c>
      <c r="K13" s="2107"/>
      <c r="L13" s="2107"/>
      <c r="M13" s="2107"/>
      <c r="N13" s="2108"/>
    </row>
    <row r="14" spans="1:23" s="912" customFormat="1" ht="46.5" customHeight="1" thickBot="1" x14ac:dyDescent="0.3">
      <c r="A14" s="1277" t="s">
        <v>336</v>
      </c>
      <c r="B14" s="1278" t="s">
        <v>1570</v>
      </c>
      <c r="C14" s="1279" t="s">
        <v>1571</v>
      </c>
      <c r="D14" s="1279" t="s">
        <v>1572</v>
      </c>
      <c r="E14" s="1298" t="s">
        <v>1573</v>
      </c>
      <c r="F14" s="1429" t="s">
        <v>1570</v>
      </c>
      <c r="G14" s="977" t="s">
        <v>1571</v>
      </c>
      <c r="H14" s="977" t="s">
        <v>1572</v>
      </c>
      <c r="I14" s="1138" t="s">
        <v>1573</v>
      </c>
      <c r="J14" s="982" t="s">
        <v>1574</v>
      </c>
      <c r="K14" s="1179" t="s">
        <v>1575</v>
      </c>
      <c r="L14" s="1179" t="s">
        <v>1576</v>
      </c>
      <c r="M14" s="977" t="s">
        <v>1573</v>
      </c>
      <c r="N14" s="983" t="s">
        <v>1577</v>
      </c>
    </row>
    <row r="15" spans="1:23" s="912" customFormat="1" ht="56.25" customHeight="1" x14ac:dyDescent="0.25">
      <c r="A15" s="1235" t="s">
        <v>336</v>
      </c>
      <c r="B15" s="1280" t="s">
        <v>1578</v>
      </c>
      <c r="C15" s="1281" t="s">
        <v>1579</v>
      </c>
      <c r="D15" s="1281" t="s">
        <v>1580</v>
      </c>
      <c r="E15" s="1299" t="s">
        <v>1581</v>
      </c>
      <c r="F15" s="979" t="s">
        <v>1578</v>
      </c>
      <c r="G15" s="1204" t="s">
        <v>1582</v>
      </c>
      <c r="H15" s="1204" t="s">
        <v>1583</v>
      </c>
      <c r="I15" s="976" t="s">
        <v>1581</v>
      </c>
      <c r="J15" s="1139" t="s">
        <v>604</v>
      </c>
      <c r="K15" s="1205" t="e">
        <f t="shared" ref="K15:K22" si="0">G15/J15</f>
        <v>#VALUE!</v>
      </c>
      <c r="L15" s="1441" t="s">
        <v>604</v>
      </c>
      <c r="M15" s="1441" t="s">
        <v>1581</v>
      </c>
      <c r="N15" s="981" t="e">
        <f t="shared" ref="N15:N22" si="1">H15/L15</f>
        <v>#VALUE!</v>
      </c>
    </row>
    <row r="16" spans="1:23" s="912" customFormat="1" ht="27.6" customHeight="1" x14ac:dyDescent="0.25">
      <c r="A16" s="1236" t="s">
        <v>336</v>
      </c>
      <c r="B16" s="1436" t="s">
        <v>1578</v>
      </c>
      <c r="C16" s="1437" t="s">
        <v>1579</v>
      </c>
      <c r="D16" s="1437" t="s">
        <v>1580</v>
      </c>
      <c r="E16" s="1442" t="s">
        <v>1581</v>
      </c>
      <c r="F16" s="1436" t="s">
        <v>1578</v>
      </c>
      <c r="G16" s="1437" t="s">
        <v>1582</v>
      </c>
      <c r="H16" s="1437" t="s">
        <v>1583</v>
      </c>
      <c r="I16" s="1442" t="s">
        <v>1581</v>
      </c>
      <c r="J16" s="1426" t="s">
        <v>604</v>
      </c>
      <c r="K16" s="1428" t="e">
        <f t="shared" si="0"/>
        <v>#VALUE!</v>
      </c>
      <c r="L16" s="1427" t="s">
        <v>604</v>
      </c>
      <c r="M16" s="1427" t="s">
        <v>1581</v>
      </c>
      <c r="N16" s="926" t="e">
        <f t="shared" si="1"/>
        <v>#VALUE!</v>
      </c>
    </row>
    <row r="17" spans="1:23" s="912" customFormat="1" ht="40.5" customHeight="1" x14ac:dyDescent="0.25">
      <c r="A17" s="1236" t="s">
        <v>336</v>
      </c>
      <c r="B17" s="1436" t="s">
        <v>1578</v>
      </c>
      <c r="C17" s="1437" t="s">
        <v>1579</v>
      </c>
      <c r="D17" s="1437" t="s">
        <v>1580</v>
      </c>
      <c r="E17" s="1442" t="s">
        <v>1581</v>
      </c>
      <c r="F17" s="1436" t="s">
        <v>1578</v>
      </c>
      <c r="G17" s="1437" t="s">
        <v>1582</v>
      </c>
      <c r="H17" s="1437" t="s">
        <v>1583</v>
      </c>
      <c r="I17" s="1442" t="s">
        <v>1581</v>
      </c>
      <c r="J17" s="1426" t="s">
        <v>604</v>
      </c>
      <c r="K17" s="1428" t="e">
        <f t="shared" si="0"/>
        <v>#VALUE!</v>
      </c>
      <c r="L17" s="1427" t="s">
        <v>604</v>
      </c>
      <c r="M17" s="1427" t="s">
        <v>1581</v>
      </c>
      <c r="N17" s="926" t="e">
        <f t="shared" si="1"/>
        <v>#VALUE!</v>
      </c>
    </row>
    <row r="18" spans="1:23" s="912" customFormat="1" ht="27.6" customHeight="1" x14ac:dyDescent="0.25">
      <c r="A18" s="1236" t="s">
        <v>336</v>
      </c>
      <c r="B18" s="1436" t="s">
        <v>1578</v>
      </c>
      <c r="C18" s="1437" t="s">
        <v>1579</v>
      </c>
      <c r="D18" s="1437" t="s">
        <v>1580</v>
      </c>
      <c r="E18" s="1442" t="s">
        <v>1581</v>
      </c>
      <c r="F18" s="1436" t="s">
        <v>1578</v>
      </c>
      <c r="G18" s="1437" t="s">
        <v>1582</v>
      </c>
      <c r="H18" s="1437" t="s">
        <v>1583</v>
      </c>
      <c r="I18" s="1442" t="s">
        <v>1581</v>
      </c>
      <c r="J18" s="1426" t="s">
        <v>604</v>
      </c>
      <c r="K18" s="1428" t="e">
        <f t="shared" si="0"/>
        <v>#VALUE!</v>
      </c>
      <c r="L18" s="1427" t="s">
        <v>604</v>
      </c>
      <c r="M18" s="1427" t="s">
        <v>1581</v>
      </c>
      <c r="N18" s="926" t="e">
        <f t="shared" si="1"/>
        <v>#VALUE!</v>
      </c>
    </row>
    <row r="19" spans="1:23" s="912" customFormat="1" ht="27.6" customHeight="1" x14ac:dyDescent="0.25">
      <c r="A19" s="1236" t="s">
        <v>336</v>
      </c>
      <c r="B19" s="1436" t="s">
        <v>1578</v>
      </c>
      <c r="C19" s="1437" t="s">
        <v>1579</v>
      </c>
      <c r="D19" s="1437" t="s">
        <v>1580</v>
      </c>
      <c r="E19" s="1442" t="s">
        <v>1581</v>
      </c>
      <c r="F19" s="1436" t="s">
        <v>1578</v>
      </c>
      <c r="G19" s="1437" t="s">
        <v>1582</v>
      </c>
      <c r="H19" s="1437" t="s">
        <v>1583</v>
      </c>
      <c r="I19" s="1442" t="s">
        <v>1581</v>
      </c>
      <c r="J19" s="1426" t="s">
        <v>604</v>
      </c>
      <c r="K19" s="1428" t="e">
        <f t="shared" si="0"/>
        <v>#VALUE!</v>
      </c>
      <c r="L19" s="1427" t="s">
        <v>604</v>
      </c>
      <c r="M19" s="1427" t="s">
        <v>1581</v>
      </c>
      <c r="N19" s="926" t="e">
        <f t="shared" si="1"/>
        <v>#VALUE!</v>
      </c>
    </row>
    <row r="20" spans="1:23" s="912" customFormat="1" ht="27.6" customHeight="1" x14ac:dyDescent="0.25">
      <c r="A20" s="1236" t="s">
        <v>336</v>
      </c>
      <c r="B20" s="1436" t="s">
        <v>1578</v>
      </c>
      <c r="C20" s="1437" t="s">
        <v>1579</v>
      </c>
      <c r="D20" s="1437" t="s">
        <v>1580</v>
      </c>
      <c r="E20" s="1442" t="s">
        <v>1581</v>
      </c>
      <c r="F20" s="1436" t="s">
        <v>1578</v>
      </c>
      <c r="G20" s="1437" t="s">
        <v>1582</v>
      </c>
      <c r="H20" s="1437" t="s">
        <v>1583</v>
      </c>
      <c r="I20" s="1442" t="s">
        <v>1581</v>
      </c>
      <c r="J20" s="1426" t="s">
        <v>604</v>
      </c>
      <c r="K20" s="1428" t="e">
        <f t="shared" si="0"/>
        <v>#VALUE!</v>
      </c>
      <c r="L20" s="1427" t="s">
        <v>604</v>
      </c>
      <c r="M20" s="1427" t="s">
        <v>1581</v>
      </c>
      <c r="N20" s="926" t="e">
        <f t="shared" si="1"/>
        <v>#VALUE!</v>
      </c>
    </row>
    <row r="21" spans="1:23" s="912" customFormat="1" ht="27.6" customHeight="1" x14ac:dyDescent="0.25">
      <c r="A21" s="1236" t="s">
        <v>336</v>
      </c>
      <c r="B21" s="1436" t="s">
        <v>1578</v>
      </c>
      <c r="C21" s="1437" t="s">
        <v>1579</v>
      </c>
      <c r="D21" s="1437" t="s">
        <v>1580</v>
      </c>
      <c r="E21" s="1442" t="s">
        <v>1581</v>
      </c>
      <c r="F21" s="1436" t="s">
        <v>1578</v>
      </c>
      <c r="G21" s="1437" t="s">
        <v>1582</v>
      </c>
      <c r="H21" s="1437" t="s">
        <v>1583</v>
      </c>
      <c r="I21" s="1442" t="s">
        <v>1581</v>
      </c>
      <c r="J21" s="1426" t="s">
        <v>604</v>
      </c>
      <c r="K21" s="1428" t="e">
        <f t="shared" si="0"/>
        <v>#VALUE!</v>
      </c>
      <c r="L21" s="1427" t="s">
        <v>604</v>
      </c>
      <c r="M21" s="1427" t="s">
        <v>1581</v>
      </c>
      <c r="N21" s="926" t="e">
        <f t="shared" si="1"/>
        <v>#VALUE!</v>
      </c>
    </row>
    <row r="22" spans="1:23" s="912" customFormat="1" ht="28.35" customHeight="1" thickBot="1" x14ac:dyDescent="0.3">
      <c r="A22" s="1238" t="s">
        <v>336</v>
      </c>
      <c r="B22" s="1439" t="s">
        <v>1578</v>
      </c>
      <c r="C22" s="1440" t="s">
        <v>1579</v>
      </c>
      <c r="D22" s="1440" t="s">
        <v>1580</v>
      </c>
      <c r="E22" s="1443" t="s">
        <v>1581</v>
      </c>
      <c r="F22" s="1439" t="s">
        <v>1578</v>
      </c>
      <c r="G22" s="1440" t="s">
        <v>1582</v>
      </c>
      <c r="H22" s="1440" t="s">
        <v>1583</v>
      </c>
      <c r="I22" s="1443" t="s">
        <v>1581</v>
      </c>
      <c r="J22" s="1431" t="s">
        <v>604</v>
      </c>
      <c r="K22" s="1433" t="e">
        <f t="shared" si="0"/>
        <v>#VALUE!</v>
      </c>
      <c r="L22" s="1432" t="s">
        <v>604</v>
      </c>
      <c r="M22" s="1432" t="s">
        <v>1581</v>
      </c>
      <c r="N22" s="929" t="e">
        <f t="shared" si="1"/>
        <v>#VALUE!</v>
      </c>
    </row>
    <row r="23" spans="1:23" ht="13.5" thickBot="1" x14ac:dyDescent="0.3">
      <c r="A23" s="890"/>
    </row>
    <row r="24" spans="1:23" s="912" customFormat="1" ht="35.1" customHeight="1" x14ac:dyDescent="0.25">
      <c r="A24" s="2119" t="s">
        <v>1584</v>
      </c>
      <c r="B24" s="2120"/>
      <c r="C24" s="2120"/>
      <c r="D24" s="2120"/>
      <c r="E24" s="2120"/>
      <c r="F24" s="2120"/>
      <c r="G24" s="2120"/>
      <c r="H24" s="2120"/>
      <c r="I24" s="2120"/>
      <c r="J24" s="2121"/>
      <c r="K24" s="2121"/>
      <c r="L24" s="2122"/>
    </row>
    <row r="25" spans="1:23" s="932" customFormat="1" ht="6.6" customHeight="1" thickBot="1" x14ac:dyDescent="0.3">
      <c r="A25" s="930"/>
      <c r="B25" s="931"/>
      <c r="C25" s="931"/>
      <c r="D25" s="931"/>
      <c r="E25" s="931"/>
      <c r="F25" s="931"/>
      <c r="G25" s="931"/>
      <c r="I25" s="933"/>
      <c r="J25" s="933"/>
      <c r="K25" s="933"/>
      <c r="L25" s="934"/>
    </row>
    <row r="26" spans="1:23" s="912" customFormat="1" ht="16.5" customHeight="1" thickBot="1" x14ac:dyDescent="0.3">
      <c r="A26" s="2123" t="s">
        <v>1585</v>
      </c>
      <c r="B26" s="2124"/>
      <c r="C26" s="2124"/>
      <c r="D26" s="2124"/>
      <c r="E26" s="2124"/>
      <c r="F26" s="2124"/>
      <c r="G26" s="2124"/>
      <c r="H26" s="2124"/>
      <c r="I26" s="2124"/>
      <c r="J26" s="2124"/>
      <c r="K26" s="2124"/>
      <c r="L26" s="2125"/>
      <c r="M26" s="859"/>
      <c r="N26" s="859"/>
      <c r="O26" s="859"/>
      <c r="P26" s="859"/>
      <c r="Q26" s="859"/>
      <c r="R26" s="859"/>
      <c r="S26" s="859"/>
      <c r="T26" s="859"/>
      <c r="U26" s="859"/>
      <c r="V26" s="859"/>
      <c r="W26" s="859"/>
    </row>
    <row r="27" spans="1:23" s="912" customFormat="1" ht="13.5" thickBot="1" x14ac:dyDescent="0.3">
      <c r="A27" s="1198" t="s">
        <v>188</v>
      </c>
      <c r="B27" s="2126" t="s">
        <v>1567</v>
      </c>
      <c r="C27" s="2127"/>
      <c r="D27" s="2128"/>
      <c r="E27" s="2129" t="s">
        <v>1568</v>
      </c>
      <c r="F27" s="2130"/>
      <c r="G27" s="2130"/>
      <c r="H27" s="2131"/>
      <c r="I27" s="2129" t="s">
        <v>1569</v>
      </c>
      <c r="J27" s="2127"/>
      <c r="K27" s="2127"/>
      <c r="L27" s="2132"/>
    </row>
    <row r="28" spans="1:23" s="912" customFormat="1" ht="30" customHeight="1" thickBot="1" x14ac:dyDescent="0.3">
      <c r="A28" s="1201" t="s">
        <v>1586</v>
      </c>
      <c r="B28" s="1429" t="s">
        <v>1570</v>
      </c>
      <c r="C28" s="977" t="s">
        <v>1571</v>
      </c>
      <c r="D28" s="1202"/>
      <c r="E28" s="2133" t="s">
        <v>1570</v>
      </c>
      <c r="F28" s="2134"/>
      <c r="G28" s="977" t="s">
        <v>1571</v>
      </c>
      <c r="H28" s="1203"/>
      <c r="I28" s="2082" t="s">
        <v>1574</v>
      </c>
      <c r="J28" s="2083"/>
      <c r="K28" s="2135" t="s">
        <v>1575</v>
      </c>
      <c r="L28" s="2083"/>
    </row>
    <row r="29" spans="1:23" s="912" customFormat="1" ht="39" customHeight="1" x14ac:dyDescent="0.25">
      <c r="A29" s="1235" t="s">
        <v>336</v>
      </c>
      <c r="B29" s="979" t="s">
        <v>1578</v>
      </c>
      <c r="C29" s="975" t="s">
        <v>1579</v>
      </c>
      <c r="D29" s="1199"/>
      <c r="E29" s="2117" t="s">
        <v>1578</v>
      </c>
      <c r="F29" s="2118"/>
      <c r="G29" s="975" t="s">
        <v>1582</v>
      </c>
      <c r="H29" s="1200"/>
      <c r="I29" s="2086" t="s">
        <v>1587</v>
      </c>
      <c r="J29" s="2087"/>
      <c r="K29" s="2088" t="e">
        <f>G29/I29</f>
        <v>#VALUE!</v>
      </c>
      <c r="L29" s="2089"/>
    </row>
    <row r="30" spans="1:23" s="912" customFormat="1" ht="38.25" x14ac:dyDescent="0.25">
      <c r="A30" s="1236" t="s">
        <v>336</v>
      </c>
      <c r="B30" s="1436" t="s">
        <v>1578</v>
      </c>
      <c r="C30" s="924" t="s">
        <v>1579</v>
      </c>
      <c r="D30" s="935"/>
      <c r="E30" s="2115" t="s">
        <v>1578</v>
      </c>
      <c r="F30" s="2116"/>
      <c r="G30" s="924" t="s">
        <v>1582</v>
      </c>
      <c r="H30" s="936"/>
      <c r="I30" s="2076" t="s">
        <v>1587</v>
      </c>
      <c r="J30" s="2077"/>
      <c r="K30" s="2078" t="e">
        <f>G30/I30</f>
        <v>#VALUE!</v>
      </c>
      <c r="L30" s="2079"/>
    </row>
    <row r="31" spans="1:23" s="912" customFormat="1" ht="38.25" x14ac:dyDescent="0.25">
      <c r="A31" s="1236" t="s">
        <v>336</v>
      </c>
      <c r="B31" s="1436" t="s">
        <v>1578</v>
      </c>
      <c r="C31" s="924" t="s">
        <v>1579</v>
      </c>
      <c r="D31" s="935"/>
      <c r="E31" s="2115" t="s">
        <v>1578</v>
      </c>
      <c r="F31" s="2116"/>
      <c r="G31" s="924" t="s">
        <v>1582</v>
      </c>
      <c r="H31" s="936"/>
      <c r="I31" s="2076" t="s">
        <v>1587</v>
      </c>
      <c r="J31" s="2077"/>
      <c r="K31" s="2078" t="e">
        <f>G31/I31</f>
        <v>#VALUE!</v>
      </c>
      <c r="L31" s="2079"/>
    </row>
    <row r="32" spans="1:23" s="912" customFormat="1" ht="38.25" x14ac:dyDescent="0.25">
      <c r="A32" s="1236" t="s">
        <v>336</v>
      </c>
      <c r="B32" s="1436" t="s">
        <v>1578</v>
      </c>
      <c r="C32" s="924" t="s">
        <v>1579</v>
      </c>
      <c r="D32" s="935"/>
      <c r="E32" s="2115" t="s">
        <v>1578</v>
      </c>
      <c r="F32" s="2116"/>
      <c r="G32" s="924" t="s">
        <v>1582</v>
      </c>
      <c r="H32" s="936"/>
      <c r="I32" s="2076" t="s">
        <v>1587</v>
      </c>
      <c r="J32" s="2077"/>
      <c r="K32" s="2078" t="e">
        <f t="shared" ref="K32:K35" si="2">G32/I32</f>
        <v>#VALUE!</v>
      </c>
      <c r="L32" s="2079"/>
    </row>
    <row r="33" spans="1:23" s="912" customFormat="1" ht="38.25" x14ac:dyDescent="0.25">
      <c r="A33" s="1236" t="s">
        <v>336</v>
      </c>
      <c r="B33" s="1436" t="s">
        <v>1578</v>
      </c>
      <c r="C33" s="924" t="s">
        <v>1579</v>
      </c>
      <c r="D33" s="935"/>
      <c r="E33" s="2115" t="s">
        <v>1578</v>
      </c>
      <c r="F33" s="2116"/>
      <c r="G33" s="924" t="s">
        <v>1582</v>
      </c>
      <c r="H33" s="936"/>
      <c r="I33" s="2076" t="s">
        <v>1587</v>
      </c>
      <c r="J33" s="2077"/>
      <c r="K33" s="2078" t="e">
        <f t="shared" si="2"/>
        <v>#VALUE!</v>
      </c>
      <c r="L33" s="2079"/>
    </row>
    <row r="34" spans="1:23" s="912" customFormat="1" ht="38.25" x14ac:dyDescent="0.25">
      <c r="A34" s="1236" t="s">
        <v>336</v>
      </c>
      <c r="B34" s="1436" t="s">
        <v>1578</v>
      </c>
      <c r="C34" s="924" t="s">
        <v>1579</v>
      </c>
      <c r="D34" s="935"/>
      <c r="E34" s="2115" t="s">
        <v>1578</v>
      </c>
      <c r="F34" s="2116"/>
      <c r="G34" s="924" t="s">
        <v>1582</v>
      </c>
      <c r="H34" s="936"/>
      <c r="I34" s="2076" t="s">
        <v>1587</v>
      </c>
      <c r="J34" s="2077"/>
      <c r="K34" s="2078" t="e">
        <f t="shared" si="2"/>
        <v>#VALUE!</v>
      </c>
      <c r="L34" s="2079"/>
    </row>
    <row r="35" spans="1:23" s="912" customFormat="1" ht="39" thickBot="1" x14ac:dyDescent="0.3">
      <c r="A35" s="1237" t="s">
        <v>336</v>
      </c>
      <c r="B35" s="1436" t="s">
        <v>1578</v>
      </c>
      <c r="C35" s="924" t="s">
        <v>1579</v>
      </c>
      <c r="D35" s="935"/>
      <c r="E35" s="2115" t="s">
        <v>1578</v>
      </c>
      <c r="F35" s="2116"/>
      <c r="G35" s="924" t="s">
        <v>1582</v>
      </c>
      <c r="H35" s="936"/>
      <c r="I35" s="2068" t="s">
        <v>1587</v>
      </c>
      <c r="J35" s="2069"/>
      <c r="K35" s="2070" t="e">
        <f t="shared" si="2"/>
        <v>#VALUE!</v>
      </c>
      <c r="L35" s="2071"/>
    </row>
    <row r="36" spans="1:23" ht="15" customHeight="1" thickBot="1" x14ac:dyDescent="0.3">
      <c r="A36" s="918" t="s">
        <v>1588</v>
      </c>
      <c r="B36" s="2023" t="s">
        <v>615</v>
      </c>
      <c r="C36" s="2025"/>
      <c r="D36" s="2023" t="s">
        <v>1589</v>
      </c>
      <c r="E36" s="2024"/>
      <c r="F36" s="2024"/>
      <c r="G36" s="2025"/>
      <c r="H36" s="2072" t="s">
        <v>617</v>
      </c>
      <c r="I36" s="2073"/>
      <c r="J36" s="2073"/>
      <c r="K36" s="2073"/>
      <c r="L36" s="2074"/>
    </row>
    <row r="37" spans="1:23" ht="34.35" customHeight="1" x14ac:dyDescent="0.25">
      <c r="A37" s="1191" t="s">
        <v>1590</v>
      </c>
      <c r="B37" s="2060" t="s">
        <v>648</v>
      </c>
      <c r="C37" s="2061"/>
      <c r="D37" s="2062" t="s">
        <v>648</v>
      </c>
      <c r="E37" s="2062"/>
      <c r="F37" s="2062"/>
      <c r="G37" s="2062"/>
      <c r="H37" s="2062" t="s">
        <v>1591</v>
      </c>
      <c r="I37" s="2062"/>
      <c r="J37" s="2062"/>
      <c r="K37" s="2062"/>
      <c r="L37" s="2063"/>
    </row>
    <row r="38" spans="1:23" ht="25.5" x14ac:dyDescent="0.25">
      <c r="A38" s="888" t="s">
        <v>1592</v>
      </c>
      <c r="B38" s="2064" t="s">
        <v>648</v>
      </c>
      <c r="C38" s="2065"/>
      <c r="D38" s="1990" t="s">
        <v>648</v>
      </c>
      <c r="E38" s="1990"/>
      <c r="F38" s="1990"/>
      <c r="G38" s="1990"/>
      <c r="H38" s="1990" t="s">
        <v>1591</v>
      </c>
      <c r="I38" s="1990"/>
      <c r="J38" s="1990"/>
      <c r="K38" s="1990"/>
      <c r="L38" s="2066"/>
    </row>
    <row r="39" spans="1:23" ht="25.5" x14ac:dyDescent="0.25">
      <c r="A39" s="888" t="s">
        <v>1592</v>
      </c>
      <c r="B39" s="2064" t="s">
        <v>648</v>
      </c>
      <c r="C39" s="2065"/>
      <c r="D39" s="1990" t="s">
        <v>648</v>
      </c>
      <c r="E39" s="1990"/>
      <c r="F39" s="1990"/>
      <c r="G39" s="1990"/>
      <c r="H39" s="1990" t="s">
        <v>1591</v>
      </c>
      <c r="I39" s="1990"/>
      <c r="J39" s="1990"/>
      <c r="K39" s="1990"/>
      <c r="L39" s="2066"/>
    </row>
    <row r="40" spans="1:23" ht="26.25" thickBot="1" x14ac:dyDescent="0.3">
      <c r="A40" s="889" t="s">
        <v>1592</v>
      </c>
      <c r="B40" s="2048" t="s">
        <v>648</v>
      </c>
      <c r="C40" s="2049"/>
      <c r="D40" s="2014" t="s">
        <v>648</v>
      </c>
      <c r="E40" s="2014"/>
      <c r="F40" s="2014"/>
      <c r="G40" s="2014"/>
      <c r="H40" s="2014" t="s">
        <v>1591</v>
      </c>
      <c r="I40" s="2014"/>
      <c r="J40" s="2014"/>
      <c r="K40" s="2014"/>
      <c r="L40" s="2050"/>
    </row>
    <row r="41" spans="1:23" ht="13.5" thickBot="1" x14ac:dyDescent="0.3">
      <c r="A41" s="890"/>
    </row>
    <row r="42" spans="1:23" ht="35.1" customHeight="1" thickBot="1" x14ac:dyDescent="0.3">
      <c r="A42" s="2102" t="s">
        <v>1593</v>
      </c>
      <c r="B42" s="2103"/>
      <c r="C42" s="2103"/>
      <c r="D42" s="2103"/>
      <c r="E42" s="2103"/>
      <c r="F42" s="2103"/>
      <c r="G42" s="2103"/>
      <c r="H42" s="2103"/>
      <c r="I42" s="2103"/>
      <c r="J42" s="2103"/>
      <c r="K42" s="2103"/>
      <c r="L42" s="2103"/>
      <c r="M42" s="2103"/>
      <c r="N42" s="2104"/>
    </row>
    <row r="43" spans="1:23" ht="6" customHeight="1" thickBot="1" x14ac:dyDescent="0.3">
      <c r="A43" s="884"/>
    </row>
    <row r="44" spans="1:23" ht="16.5" customHeight="1" thickBot="1" x14ac:dyDescent="0.3">
      <c r="A44" s="2032" t="s">
        <v>1594</v>
      </c>
      <c r="B44" s="2033"/>
      <c r="C44" s="2033"/>
      <c r="D44" s="2033"/>
      <c r="E44" s="2033"/>
      <c r="F44" s="2033"/>
      <c r="G44" s="2033"/>
      <c r="H44" s="2033"/>
      <c r="I44" s="2033"/>
      <c r="J44" s="2033"/>
      <c r="K44" s="2033"/>
      <c r="L44" s="2033"/>
      <c r="M44" s="2033"/>
      <c r="N44" s="2034"/>
      <c r="O44" s="886"/>
      <c r="P44" s="886" t="s">
        <v>388</v>
      </c>
      <c r="Q44" s="886"/>
      <c r="R44" s="886"/>
      <c r="S44" s="886"/>
      <c r="T44" s="886"/>
      <c r="U44" s="886"/>
      <c r="V44" s="886"/>
      <c r="W44" s="886"/>
    </row>
    <row r="45" spans="1:23" ht="12.75" customHeight="1" thickBot="1" x14ac:dyDescent="0.3">
      <c r="A45" s="911" t="s">
        <v>206</v>
      </c>
      <c r="B45" s="2035" t="s">
        <v>1567</v>
      </c>
      <c r="C45" s="2105"/>
      <c r="D45" s="2105"/>
      <c r="E45" s="2036"/>
      <c r="F45" s="2035" t="s">
        <v>1568</v>
      </c>
      <c r="G45" s="2105"/>
      <c r="H45" s="2105"/>
      <c r="I45" s="2036"/>
      <c r="J45" s="2106" t="s">
        <v>1569</v>
      </c>
      <c r="K45" s="2107"/>
      <c r="L45" s="2107"/>
      <c r="M45" s="2107"/>
      <c r="N45" s="2108"/>
    </row>
    <row r="46" spans="1:23" ht="50.25" customHeight="1" thickBot="1" x14ac:dyDescent="0.3">
      <c r="A46" s="1206" t="s">
        <v>1586</v>
      </c>
      <c r="B46" s="1429" t="s">
        <v>1570</v>
      </c>
      <c r="C46" s="977" t="s">
        <v>1571</v>
      </c>
      <c r="D46" s="977" t="s">
        <v>1572</v>
      </c>
      <c r="E46" s="978" t="s">
        <v>1573</v>
      </c>
      <c r="F46" s="1282" t="s">
        <v>1570</v>
      </c>
      <c r="G46" s="977" t="s">
        <v>1571</v>
      </c>
      <c r="H46" s="977" t="s">
        <v>1572</v>
      </c>
      <c r="I46" s="978" t="s">
        <v>1573</v>
      </c>
      <c r="J46" s="982" t="s">
        <v>1574</v>
      </c>
      <c r="K46" s="1179" t="s">
        <v>1575</v>
      </c>
      <c r="L46" s="1179" t="s">
        <v>1576</v>
      </c>
      <c r="M46" s="977" t="s">
        <v>1573</v>
      </c>
      <c r="N46" s="983" t="s">
        <v>1577</v>
      </c>
    </row>
    <row r="47" spans="1:23" ht="38.25" x14ac:dyDescent="0.25">
      <c r="A47" s="1232" t="s">
        <v>336</v>
      </c>
      <c r="B47" s="979" t="s">
        <v>1578</v>
      </c>
      <c r="C47" s="1204" t="s">
        <v>1579</v>
      </c>
      <c r="D47" s="1204" t="s">
        <v>1580</v>
      </c>
      <c r="E47" s="980" t="s">
        <v>1581</v>
      </c>
      <c r="F47" s="979" t="s">
        <v>1578</v>
      </c>
      <c r="G47" s="1204" t="s">
        <v>1582</v>
      </c>
      <c r="H47" s="1204" t="s">
        <v>1583</v>
      </c>
      <c r="I47" s="980" t="s">
        <v>1581</v>
      </c>
      <c r="J47" s="1139" t="s">
        <v>604</v>
      </c>
      <c r="K47" s="1205" t="e">
        <f t="shared" ref="K47:K52" si="3">G47/J47</f>
        <v>#VALUE!</v>
      </c>
      <c r="L47" s="1441" t="s">
        <v>1595</v>
      </c>
      <c r="M47" s="1441" t="s">
        <v>1581</v>
      </c>
      <c r="N47" s="981" t="e">
        <f t="shared" ref="N47:N52" si="4">H47/L47</f>
        <v>#VALUE!</v>
      </c>
    </row>
    <row r="48" spans="1:23" ht="38.25" x14ac:dyDescent="0.25">
      <c r="A48" s="1233" t="s">
        <v>336</v>
      </c>
      <c r="B48" s="1436" t="s">
        <v>1578</v>
      </c>
      <c r="C48" s="1437" t="s">
        <v>1579</v>
      </c>
      <c r="D48" s="1437" t="s">
        <v>1580</v>
      </c>
      <c r="E48" s="925" t="s">
        <v>1581</v>
      </c>
      <c r="F48" s="1436" t="s">
        <v>1578</v>
      </c>
      <c r="G48" s="1437" t="s">
        <v>1582</v>
      </c>
      <c r="H48" s="1437" t="s">
        <v>1583</v>
      </c>
      <c r="I48" s="925" t="s">
        <v>1581</v>
      </c>
      <c r="J48" s="1426" t="s">
        <v>604</v>
      </c>
      <c r="K48" s="1428" t="e">
        <f t="shared" si="3"/>
        <v>#VALUE!</v>
      </c>
      <c r="L48" s="1427" t="s">
        <v>1595</v>
      </c>
      <c r="M48" s="1427" t="s">
        <v>1581</v>
      </c>
      <c r="N48" s="926" t="e">
        <f t="shared" si="4"/>
        <v>#VALUE!</v>
      </c>
    </row>
    <row r="49" spans="1:23" ht="38.25" x14ac:dyDescent="0.25">
      <c r="A49" s="1233" t="s">
        <v>336</v>
      </c>
      <c r="B49" s="1436" t="s">
        <v>1578</v>
      </c>
      <c r="C49" s="1437" t="s">
        <v>1579</v>
      </c>
      <c r="D49" s="1437" t="s">
        <v>1580</v>
      </c>
      <c r="E49" s="925" t="s">
        <v>1581</v>
      </c>
      <c r="F49" s="1436" t="s">
        <v>1578</v>
      </c>
      <c r="G49" s="1437" t="s">
        <v>1582</v>
      </c>
      <c r="H49" s="1437" t="s">
        <v>1583</v>
      </c>
      <c r="I49" s="925" t="s">
        <v>1581</v>
      </c>
      <c r="J49" s="1426" t="s">
        <v>604</v>
      </c>
      <c r="K49" s="1428" t="e">
        <f t="shared" si="3"/>
        <v>#VALUE!</v>
      </c>
      <c r="L49" s="1427" t="s">
        <v>1595</v>
      </c>
      <c r="M49" s="1427" t="s">
        <v>1581</v>
      </c>
      <c r="N49" s="926" t="e">
        <f t="shared" si="4"/>
        <v>#VALUE!</v>
      </c>
    </row>
    <row r="50" spans="1:23" ht="38.25" x14ac:dyDescent="0.25">
      <c r="A50" s="1233" t="s">
        <v>336</v>
      </c>
      <c r="B50" s="1436" t="s">
        <v>1578</v>
      </c>
      <c r="C50" s="1437" t="s">
        <v>1579</v>
      </c>
      <c r="D50" s="1437" t="s">
        <v>1580</v>
      </c>
      <c r="E50" s="925" t="s">
        <v>1581</v>
      </c>
      <c r="F50" s="1436" t="s">
        <v>1578</v>
      </c>
      <c r="G50" s="1437" t="s">
        <v>1582</v>
      </c>
      <c r="H50" s="1437" t="s">
        <v>1583</v>
      </c>
      <c r="I50" s="925" t="s">
        <v>1581</v>
      </c>
      <c r="J50" s="1426" t="s">
        <v>604</v>
      </c>
      <c r="K50" s="1428" t="e">
        <f t="shared" si="3"/>
        <v>#VALUE!</v>
      </c>
      <c r="L50" s="1427" t="s">
        <v>1595</v>
      </c>
      <c r="M50" s="1427" t="s">
        <v>1581</v>
      </c>
      <c r="N50" s="926" t="e">
        <f t="shared" si="4"/>
        <v>#VALUE!</v>
      </c>
    </row>
    <row r="51" spans="1:23" ht="38.25" x14ac:dyDescent="0.25">
      <c r="A51" s="1233" t="s">
        <v>336</v>
      </c>
      <c r="B51" s="1436" t="s">
        <v>1578</v>
      </c>
      <c r="C51" s="1437" t="s">
        <v>1579</v>
      </c>
      <c r="D51" s="1437" t="s">
        <v>1580</v>
      </c>
      <c r="E51" s="925" t="s">
        <v>1581</v>
      </c>
      <c r="F51" s="1436" t="s">
        <v>1578</v>
      </c>
      <c r="G51" s="1437" t="s">
        <v>1582</v>
      </c>
      <c r="H51" s="1437" t="s">
        <v>1583</v>
      </c>
      <c r="I51" s="925" t="s">
        <v>1581</v>
      </c>
      <c r="J51" s="1426" t="s">
        <v>604</v>
      </c>
      <c r="K51" s="1428" t="e">
        <f t="shared" si="3"/>
        <v>#VALUE!</v>
      </c>
      <c r="L51" s="1427" t="s">
        <v>1595</v>
      </c>
      <c r="M51" s="1427" t="s">
        <v>1581</v>
      </c>
      <c r="N51" s="926" t="e">
        <f t="shared" si="4"/>
        <v>#VALUE!</v>
      </c>
    </row>
    <row r="52" spans="1:23" ht="39" thickBot="1" x14ac:dyDescent="0.3">
      <c r="A52" s="1234" t="s">
        <v>336</v>
      </c>
      <c r="B52" s="1439" t="s">
        <v>1578</v>
      </c>
      <c r="C52" s="1440" t="s">
        <v>1579</v>
      </c>
      <c r="D52" s="1440" t="s">
        <v>1580</v>
      </c>
      <c r="E52" s="928" t="s">
        <v>1581</v>
      </c>
      <c r="F52" s="1439" t="s">
        <v>1578</v>
      </c>
      <c r="G52" s="1440" t="s">
        <v>1582</v>
      </c>
      <c r="H52" s="1440" t="s">
        <v>1583</v>
      </c>
      <c r="I52" s="928" t="s">
        <v>1581</v>
      </c>
      <c r="J52" s="1431" t="s">
        <v>604</v>
      </c>
      <c r="K52" s="1433" t="e">
        <f t="shared" si="3"/>
        <v>#VALUE!</v>
      </c>
      <c r="L52" s="1432" t="s">
        <v>1595</v>
      </c>
      <c r="M52" s="1432" t="s">
        <v>1581</v>
      </c>
      <c r="N52" s="929" t="e">
        <f t="shared" si="4"/>
        <v>#VALUE!</v>
      </c>
    </row>
    <row r="53" spans="1:23" ht="15" customHeight="1" thickBot="1" x14ac:dyDescent="0.3">
      <c r="A53" s="918" t="s">
        <v>1588</v>
      </c>
      <c r="B53" s="2109" t="s">
        <v>615</v>
      </c>
      <c r="C53" s="2110"/>
      <c r="D53" s="2109" t="s">
        <v>1589</v>
      </c>
      <c r="E53" s="2111"/>
      <c r="F53" s="2111"/>
      <c r="G53" s="2110"/>
      <c r="H53" s="2112" t="s">
        <v>617</v>
      </c>
      <c r="I53" s="2113"/>
      <c r="J53" s="2113"/>
      <c r="K53" s="2113"/>
      <c r="L53" s="2114"/>
    </row>
    <row r="54" spans="1:23" ht="25.5" x14ac:dyDescent="0.25">
      <c r="A54" s="1195" t="s">
        <v>670</v>
      </c>
      <c r="B54" s="2060" t="s">
        <v>648</v>
      </c>
      <c r="C54" s="2061"/>
      <c r="D54" s="2062" t="s">
        <v>648</v>
      </c>
      <c r="E54" s="2062"/>
      <c r="F54" s="2062"/>
      <c r="G54" s="2062"/>
      <c r="H54" s="2062" t="s">
        <v>1591</v>
      </c>
      <c r="I54" s="2062"/>
      <c r="J54" s="2062"/>
      <c r="K54" s="2062"/>
      <c r="L54" s="2063"/>
    </row>
    <row r="55" spans="1:23" x14ac:dyDescent="0.25">
      <c r="A55" s="1193" t="s">
        <v>672</v>
      </c>
      <c r="B55" s="2064" t="s">
        <v>648</v>
      </c>
      <c r="C55" s="2065"/>
      <c r="D55" s="1990" t="s">
        <v>648</v>
      </c>
      <c r="E55" s="1990"/>
      <c r="F55" s="1990"/>
      <c r="G55" s="1990"/>
      <c r="H55" s="1990" t="s">
        <v>1591</v>
      </c>
      <c r="I55" s="1990"/>
      <c r="J55" s="1990"/>
      <c r="K55" s="1990"/>
      <c r="L55" s="2066"/>
    </row>
    <row r="56" spans="1:23" ht="13.5" customHeight="1" thickBot="1" x14ac:dyDescent="0.3">
      <c r="A56" s="1196" t="s">
        <v>1596</v>
      </c>
      <c r="B56" s="2048" t="s">
        <v>648</v>
      </c>
      <c r="C56" s="2049"/>
      <c r="D56" s="2014" t="s">
        <v>648</v>
      </c>
      <c r="E56" s="2014"/>
      <c r="F56" s="2014"/>
      <c r="G56" s="2014"/>
      <c r="H56" s="2014" t="s">
        <v>1591</v>
      </c>
      <c r="I56" s="2014"/>
      <c r="J56" s="2014"/>
      <c r="K56" s="2014"/>
      <c r="L56" s="2050"/>
    </row>
    <row r="57" spans="1:23" ht="13.5" thickBot="1" x14ac:dyDescent="0.3">
      <c r="A57" s="890"/>
    </row>
    <row r="58" spans="1:23" ht="35.1" customHeight="1" x14ac:dyDescent="0.25">
      <c r="A58" s="2090" t="s">
        <v>1597</v>
      </c>
      <c r="B58" s="2091"/>
      <c r="C58" s="2091"/>
      <c r="D58" s="2091"/>
      <c r="E58" s="2091"/>
      <c r="F58" s="2091"/>
      <c r="G58" s="2091"/>
      <c r="H58" s="2091"/>
      <c r="I58" s="2091"/>
      <c r="J58" s="2092"/>
      <c r="K58" s="2092"/>
      <c r="L58" s="2093"/>
    </row>
    <row r="59" spans="1:23" ht="6.6" customHeight="1" thickBot="1" x14ac:dyDescent="0.3">
      <c r="A59" s="884"/>
      <c r="L59" s="885"/>
    </row>
    <row r="60" spans="1:23" ht="16.5" customHeight="1" thickBot="1" x14ac:dyDescent="0.3">
      <c r="A60" s="2032" t="s">
        <v>1598</v>
      </c>
      <c r="B60" s="2033"/>
      <c r="C60" s="2033"/>
      <c r="D60" s="2033"/>
      <c r="E60" s="2033"/>
      <c r="F60" s="2033"/>
      <c r="G60" s="2033"/>
      <c r="H60" s="2033"/>
      <c r="I60" s="2094"/>
      <c r="J60" s="2094"/>
      <c r="K60" s="2094"/>
      <c r="L60" s="2095"/>
      <c r="M60" s="886"/>
      <c r="N60" s="886"/>
      <c r="O60" s="886"/>
      <c r="P60" s="886"/>
      <c r="Q60" s="886"/>
      <c r="R60" s="886"/>
      <c r="S60" s="886"/>
      <c r="T60" s="886"/>
      <c r="U60" s="886"/>
      <c r="V60" s="886"/>
      <c r="W60" s="886"/>
    </row>
    <row r="61" spans="1:23" ht="13.5" thickBot="1" x14ac:dyDescent="0.3">
      <c r="A61" s="911" t="s">
        <v>1095</v>
      </c>
      <c r="B61" s="2096" t="s">
        <v>1567</v>
      </c>
      <c r="C61" s="2097"/>
      <c r="D61" s="2098"/>
      <c r="E61" s="2099" t="s">
        <v>1568</v>
      </c>
      <c r="F61" s="2100"/>
      <c r="G61" s="2100"/>
      <c r="H61" s="2101"/>
      <c r="I61" s="2057" t="s">
        <v>1569</v>
      </c>
      <c r="J61" s="2058"/>
      <c r="K61" s="2058"/>
      <c r="L61" s="2059"/>
    </row>
    <row r="62" spans="1:23" ht="26.25" thickBot="1" x14ac:dyDescent="0.3">
      <c r="A62" s="887" t="s">
        <v>1586</v>
      </c>
      <c r="B62" s="1429" t="s">
        <v>1570</v>
      </c>
      <c r="C62" s="923" t="s">
        <v>1571</v>
      </c>
      <c r="D62" s="989"/>
      <c r="E62" s="2080" t="s">
        <v>1570</v>
      </c>
      <c r="F62" s="2081"/>
      <c r="G62" s="923" t="s">
        <v>1571</v>
      </c>
      <c r="H62" s="989"/>
      <c r="I62" s="2082" t="s">
        <v>1574</v>
      </c>
      <c r="J62" s="2083"/>
      <c r="K62" s="2084" t="s">
        <v>1575</v>
      </c>
      <c r="L62" s="2085"/>
    </row>
    <row r="63" spans="1:23" ht="38.25" x14ac:dyDescent="0.25">
      <c r="A63" s="1233" t="s">
        <v>336</v>
      </c>
      <c r="B63" s="1436" t="s">
        <v>1578</v>
      </c>
      <c r="C63" s="924" t="s">
        <v>1579</v>
      </c>
      <c r="D63" s="935"/>
      <c r="E63" s="2042" t="s">
        <v>1578</v>
      </c>
      <c r="F63" s="2075"/>
      <c r="G63" s="1437" t="s">
        <v>1582</v>
      </c>
      <c r="H63" s="936"/>
      <c r="I63" s="2086" t="s">
        <v>1587</v>
      </c>
      <c r="J63" s="2087"/>
      <c r="K63" s="2088" t="e">
        <f>G63/I63</f>
        <v>#VALUE!</v>
      </c>
      <c r="L63" s="2089"/>
    </row>
    <row r="64" spans="1:23" ht="38.25" x14ac:dyDescent="0.25">
      <c r="A64" s="1233" t="s">
        <v>336</v>
      </c>
      <c r="B64" s="1436" t="s">
        <v>1578</v>
      </c>
      <c r="C64" s="924" t="s">
        <v>1579</v>
      </c>
      <c r="D64" s="935"/>
      <c r="E64" s="2042" t="s">
        <v>1578</v>
      </c>
      <c r="F64" s="2075"/>
      <c r="G64" s="1437" t="s">
        <v>1582</v>
      </c>
      <c r="H64" s="936"/>
      <c r="I64" s="2076" t="s">
        <v>1587</v>
      </c>
      <c r="J64" s="2077"/>
      <c r="K64" s="2078" t="e">
        <f>G64/I64</f>
        <v>#VALUE!</v>
      </c>
      <c r="L64" s="2079"/>
    </row>
    <row r="65" spans="1:19" ht="38.25" x14ac:dyDescent="0.25">
      <c r="A65" s="1233" t="s">
        <v>336</v>
      </c>
      <c r="B65" s="1436" t="s">
        <v>1578</v>
      </c>
      <c r="C65" s="924" t="s">
        <v>1579</v>
      </c>
      <c r="D65" s="935"/>
      <c r="E65" s="2042" t="s">
        <v>1578</v>
      </c>
      <c r="F65" s="2075"/>
      <c r="G65" s="1437" t="s">
        <v>1582</v>
      </c>
      <c r="H65" s="936"/>
      <c r="I65" s="2076" t="s">
        <v>1587</v>
      </c>
      <c r="J65" s="2077"/>
      <c r="K65" s="2078" t="e">
        <f t="shared" ref="K65:K68" si="5">G65/I65</f>
        <v>#VALUE!</v>
      </c>
      <c r="L65" s="2079"/>
    </row>
    <row r="66" spans="1:19" ht="38.25" x14ac:dyDescent="0.25">
      <c r="A66" s="1233" t="s">
        <v>336</v>
      </c>
      <c r="B66" s="1436" t="s">
        <v>1578</v>
      </c>
      <c r="C66" s="924" t="s">
        <v>1579</v>
      </c>
      <c r="D66" s="935"/>
      <c r="E66" s="2042" t="s">
        <v>1578</v>
      </c>
      <c r="F66" s="2075"/>
      <c r="G66" s="1437" t="s">
        <v>1582</v>
      </c>
      <c r="H66" s="936"/>
      <c r="I66" s="2076" t="s">
        <v>1587</v>
      </c>
      <c r="J66" s="2077"/>
      <c r="K66" s="2078" t="e">
        <f t="shared" si="5"/>
        <v>#VALUE!</v>
      </c>
      <c r="L66" s="2079"/>
    </row>
    <row r="67" spans="1:19" ht="38.25" x14ac:dyDescent="0.25">
      <c r="A67" s="1233" t="s">
        <v>336</v>
      </c>
      <c r="B67" s="1436" t="s">
        <v>1578</v>
      </c>
      <c r="C67" s="924" t="s">
        <v>1579</v>
      </c>
      <c r="D67" s="935"/>
      <c r="E67" s="2042" t="s">
        <v>1578</v>
      </c>
      <c r="F67" s="2075"/>
      <c r="G67" s="1437" t="s">
        <v>1582</v>
      </c>
      <c r="H67" s="936"/>
      <c r="I67" s="2076" t="s">
        <v>1587</v>
      </c>
      <c r="J67" s="2077"/>
      <c r="K67" s="2078" t="e">
        <f t="shared" si="5"/>
        <v>#VALUE!</v>
      </c>
      <c r="L67" s="2079"/>
    </row>
    <row r="68" spans="1:19" ht="39" thickBot="1" x14ac:dyDescent="0.3">
      <c r="A68" s="1234" t="s">
        <v>336</v>
      </c>
      <c r="B68" s="1439" t="s">
        <v>1578</v>
      </c>
      <c r="C68" s="927" t="s">
        <v>1579</v>
      </c>
      <c r="D68" s="990"/>
      <c r="E68" s="2044" t="s">
        <v>1578</v>
      </c>
      <c r="F68" s="2067"/>
      <c r="G68" s="1440" t="s">
        <v>1582</v>
      </c>
      <c r="H68" s="1207"/>
      <c r="I68" s="2068" t="s">
        <v>1587</v>
      </c>
      <c r="J68" s="2069"/>
      <c r="K68" s="2070" t="e">
        <f t="shared" si="5"/>
        <v>#VALUE!</v>
      </c>
      <c r="L68" s="2071"/>
    </row>
    <row r="69" spans="1:19" ht="13.35" customHeight="1" thickBot="1" x14ac:dyDescent="0.3">
      <c r="A69" s="1192" t="s">
        <v>1588</v>
      </c>
      <c r="B69" s="2023" t="s">
        <v>615</v>
      </c>
      <c r="C69" s="2025"/>
      <c r="D69" s="2023" t="s">
        <v>1589</v>
      </c>
      <c r="E69" s="2024"/>
      <c r="F69" s="2024"/>
      <c r="G69" s="2025"/>
      <c r="H69" s="2072" t="s">
        <v>617</v>
      </c>
      <c r="I69" s="2073"/>
      <c r="J69" s="2073"/>
      <c r="K69" s="2073"/>
      <c r="L69" s="2074"/>
    </row>
    <row r="70" spans="1:19" ht="25.5" x14ac:dyDescent="0.25">
      <c r="A70" s="1195" t="s">
        <v>670</v>
      </c>
      <c r="B70" s="2060" t="s">
        <v>648</v>
      </c>
      <c r="C70" s="2061"/>
      <c r="D70" s="2062" t="s">
        <v>648</v>
      </c>
      <c r="E70" s="2062"/>
      <c r="F70" s="2062"/>
      <c r="G70" s="2062"/>
      <c r="H70" s="2062" t="s">
        <v>1591</v>
      </c>
      <c r="I70" s="2062"/>
      <c r="J70" s="2062"/>
      <c r="K70" s="2062"/>
      <c r="L70" s="2063"/>
    </row>
    <row r="71" spans="1:19" x14ac:dyDescent="0.25">
      <c r="A71" s="1193" t="s">
        <v>672</v>
      </c>
      <c r="B71" s="2064" t="s">
        <v>648</v>
      </c>
      <c r="C71" s="2065"/>
      <c r="D71" s="1990" t="s">
        <v>648</v>
      </c>
      <c r="E71" s="1990"/>
      <c r="F71" s="1990"/>
      <c r="G71" s="1990"/>
      <c r="H71" s="1990" t="s">
        <v>1591</v>
      </c>
      <c r="I71" s="1990"/>
      <c r="J71" s="1990"/>
      <c r="K71" s="1990"/>
      <c r="L71" s="2066"/>
    </row>
    <row r="72" spans="1:19" ht="18.75" customHeight="1" thickBot="1" x14ac:dyDescent="0.3">
      <c r="A72" s="1194" t="s">
        <v>1596</v>
      </c>
      <c r="B72" s="2048" t="s">
        <v>648</v>
      </c>
      <c r="C72" s="2049"/>
      <c r="D72" s="2014" t="s">
        <v>648</v>
      </c>
      <c r="E72" s="2014"/>
      <c r="F72" s="2014"/>
      <c r="G72" s="2014"/>
      <c r="H72" s="2014" t="s">
        <v>1591</v>
      </c>
      <c r="I72" s="2014"/>
      <c r="J72" s="2014"/>
      <c r="K72" s="2014"/>
      <c r="L72" s="2050"/>
    </row>
    <row r="73" spans="1:19" s="891" customFormat="1" x14ac:dyDescent="0.25">
      <c r="A73" s="875"/>
      <c r="B73" s="875"/>
      <c r="C73" s="875"/>
      <c r="D73" s="875"/>
      <c r="E73" s="875"/>
      <c r="F73" s="875"/>
      <c r="G73" s="875"/>
      <c r="H73" s="875"/>
      <c r="I73" s="875"/>
      <c r="J73" s="875"/>
      <c r="K73" s="875"/>
      <c r="L73" s="875"/>
      <c r="M73" s="875"/>
      <c r="N73" s="875"/>
      <c r="O73" s="875"/>
      <c r="P73" s="875"/>
      <c r="Q73" s="875"/>
      <c r="R73" s="875"/>
      <c r="S73" s="875"/>
    </row>
    <row r="74" spans="1:19" s="891" customFormat="1" ht="13.5" thickBot="1" x14ac:dyDescent="0.3">
      <c r="A74" s="875"/>
      <c r="B74" s="875"/>
      <c r="C74" s="875"/>
      <c r="D74" s="875"/>
      <c r="E74" s="875"/>
      <c r="F74" s="875"/>
      <c r="G74" s="875"/>
      <c r="H74" s="875"/>
      <c r="I74" s="875"/>
      <c r="J74" s="875"/>
      <c r="K74" s="875"/>
      <c r="L74" s="875"/>
      <c r="M74" s="875"/>
      <c r="N74" s="875"/>
      <c r="O74" s="875"/>
      <c r="P74" s="875"/>
      <c r="Q74" s="875"/>
      <c r="R74" s="875"/>
      <c r="S74" s="875"/>
    </row>
    <row r="75" spans="1:19" ht="35.1" customHeight="1" thickBot="1" x14ac:dyDescent="0.3">
      <c r="A75" s="2029" t="s">
        <v>1599</v>
      </c>
      <c r="B75" s="2030"/>
      <c r="C75" s="2030"/>
      <c r="D75" s="2030"/>
      <c r="E75" s="2030"/>
      <c r="F75" s="2030"/>
      <c r="G75" s="2030"/>
      <c r="H75" s="2030"/>
      <c r="I75" s="2030"/>
      <c r="J75" s="2030"/>
      <c r="K75" s="2030"/>
      <c r="L75" s="2030"/>
      <c r="M75" s="2031"/>
    </row>
    <row r="76" spans="1:19" ht="6.6" customHeight="1" thickBot="1" x14ac:dyDescent="0.3">
      <c r="A76" s="1266"/>
      <c r="B76" s="916"/>
      <c r="C76" s="916"/>
      <c r="D76" s="915"/>
      <c r="E76" s="1268"/>
      <c r="F76" s="1268"/>
      <c r="G76" s="1268"/>
      <c r="H76" s="915"/>
      <c r="I76" s="915"/>
      <c r="J76" s="915"/>
      <c r="K76" s="915"/>
      <c r="L76" s="915"/>
      <c r="M76" s="915"/>
      <c r="O76" s="875" t="s">
        <v>388</v>
      </c>
    </row>
    <row r="77" spans="1:19" ht="15" customHeight="1" thickBot="1" x14ac:dyDescent="0.3">
      <c r="A77" s="1283" t="s">
        <v>1600</v>
      </c>
      <c r="B77" s="1284"/>
      <c r="C77" s="1284"/>
      <c r="D77" s="1284"/>
      <c r="E77" s="1284"/>
      <c r="F77" s="1284"/>
      <c r="G77" s="1284"/>
      <c r="H77" s="1284"/>
      <c r="I77" s="1285"/>
      <c r="J77" s="1285"/>
      <c r="K77" s="1285"/>
      <c r="L77" s="1285"/>
      <c r="M77" s="1286"/>
    </row>
    <row r="78" spans="1:19" ht="29.1" customHeight="1" x14ac:dyDescent="0.25">
      <c r="A78" s="1300"/>
      <c r="B78" s="2051" t="s">
        <v>1567</v>
      </c>
      <c r="C78" s="2052"/>
      <c r="D78" s="2053"/>
      <c r="E78" s="2054" t="s">
        <v>1601</v>
      </c>
      <c r="F78" s="2055"/>
      <c r="G78" s="2056"/>
      <c r="H78" s="2056"/>
      <c r="I78" s="2057" t="s">
        <v>1602</v>
      </c>
      <c r="J78" s="2058"/>
      <c r="K78" s="2058"/>
      <c r="L78" s="2058"/>
      <c r="M78" s="2059"/>
    </row>
    <row r="79" spans="1:19" ht="30" customHeight="1" x14ac:dyDescent="0.25">
      <c r="A79" s="1301" t="s">
        <v>1603</v>
      </c>
      <c r="B79" s="1438" t="s">
        <v>1604</v>
      </c>
      <c r="C79" s="923" t="s">
        <v>1605</v>
      </c>
      <c r="D79" s="1302" t="s">
        <v>617</v>
      </c>
      <c r="E79" s="2046" t="s">
        <v>1604</v>
      </c>
      <c r="F79" s="2047"/>
      <c r="G79" s="923" t="s">
        <v>1605</v>
      </c>
      <c r="H79" s="1303" t="s">
        <v>617</v>
      </c>
      <c r="I79" s="1438" t="s">
        <v>1606</v>
      </c>
      <c r="J79" s="923" t="s">
        <v>615</v>
      </c>
      <c r="K79" s="923" t="s">
        <v>1607</v>
      </c>
      <c r="L79" s="923" t="s">
        <v>1608</v>
      </c>
      <c r="M79" s="1302" t="s">
        <v>617</v>
      </c>
    </row>
    <row r="80" spans="1:19" x14ac:dyDescent="0.25">
      <c r="A80" s="1236" t="s">
        <v>338</v>
      </c>
      <c r="B80" s="1436" t="s">
        <v>648</v>
      </c>
      <c r="C80" s="1437" t="s">
        <v>1578</v>
      </c>
      <c r="D80" s="925" t="s">
        <v>1591</v>
      </c>
      <c r="E80" s="2042" t="s">
        <v>648</v>
      </c>
      <c r="F80" s="2043"/>
      <c r="G80" s="1437" t="s">
        <v>1578</v>
      </c>
      <c r="H80" s="1442" t="s">
        <v>1591</v>
      </c>
      <c r="I80" s="1163" t="s">
        <v>1609</v>
      </c>
      <c r="J80" s="1287" t="s">
        <v>648</v>
      </c>
      <c r="K80" s="1427" t="s">
        <v>1578</v>
      </c>
      <c r="L80" s="1428" t="e">
        <f t="shared" ref="L80" si="6">G80/K80</f>
        <v>#VALUE!</v>
      </c>
      <c r="M80" s="1165" t="s">
        <v>1591</v>
      </c>
    </row>
    <row r="81" spans="1:13" x14ac:dyDescent="0.25">
      <c r="A81" s="1236" t="s">
        <v>340</v>
      </c>
      <c r="B81" s="1436" t="s">
        <v>648</v>
      </c>
      <c r="C81" s="1437" t="s">
        <v>1578</v>
      </c>
      <c r="D81" s="925" t="s">
        <v>1591</v>
      </c>
      <c r="E81" s="2042" t="s">
        <v>648</v>
      </c>
      <c r="F81" s="2043"/>
      <c r="G81" s="1437" t="s">
        <v>1578</v>
      </c>
      <c r="H81" s="1442" t="s">
        <v>1591</v>
      </c>
      <c r="I81" s="1163" t="s">
        <v>1609</v>
      </c>
      <c r="J81" s="1287" t="s">
        <v>648</v>
      </c>
      <c r="K81" s="1427" t="s">
        <v>1578</v>
      </c>
      <c r="L81" s="1428" t="e">
        <f t="shared" ref="L81:L86" si="7">G81/K81</f>
        <v>#VALUE!</v>
      </c>
      <c r="M81" s="1165" t="s">
        <v>1591</v>
      </c>
    </row>
    <row r="82" spans="1:13" x14ac:dyDescent="0.25">
      <c r="A82" s="912" t="s">
        <v>1610</v>
      </c>
      <c r="B82" s="1436" t="s">
        <v>648</v>
      </c>
      <c r="C82" s="1437" t="s">
        <v>1578</v>
      </c>
      <c r="D82" s="925" t="s">
        <v>1591</v>
      </c>
      <c r="E82" s="2042" t="s">
        <v>648</v>
      </c>
      <c r="F82" s="2043"/>
      <c r="G82" s="1437" t="s">
        <v>1578</v>
      </c>
      <c r="H82" s="1442" t="s">
        <v>1591</v>
      </c>
      <c r="I82" s="1163" t="s">
        <v>1609</v>
      </c>
      <c r="J82" s="1287" t="s">
        <v>648</v>
      </c>
      <c r="K82" s="1427" t="s">
        <v>1578</v>
      </c>
      <c r="L82" s="1428" t="e">
        <f t="shared" si="7"/>
        <v>#VALUE!</v>
      </c>
      <c r="M82" s="1165" t="s">
        <v>1591</v>
      </c>
    </row>
    <row r="83" spans="1:13" ht="25.5" x14ac:dyDescent="0.25">
      <c r="A83" s="1304" t="s">
        <v>1611</v>
      </c>
      <c r="B83" s="1436" t="s">
        <v>648</v>
      </c>
      <c r="C83" s="1437" t="s">
        <v>1578</v>
      </c>
      <c r="D83" s="925" t="s">
        <v>1591</v>
      </c>
      <c r="E83" s="2042" t="s">
        <v>648</v>
      </c>
      <c r="F83" s="2043"/>
      <c r="G83" s="1437" t="s">
        <v>1578</v>
      </c>
      <c r="H83" s="1442" t="s">
        <v>1591</v>
      </c>
      <c r="I83" s="1163" t="s">
        <v>1609</v>
      </c>
      <c r="J83" s="1287" t="s">
        <v>648</v>
      </c>
      <c r="K83" s="1427" t="s">
        <v>1578</v>
      </c>
      <c r="L83" s="1428" t="e">
        <f t="shared" si="7"/>
        <v>#VALUE!</v>
      </c>
      <c r="M83" s="1165" t="s">
        <v>1591</v>
      </c>
    </row>
    <row r="84" spans="1:13" x14ac:dyDescent="0.25">
      <c r="A84" s="1236" t="s">
        <v>739</v>
      </c>
      <c r="B84" s="1436" t="s">
        <v>648</v>
      </c>
      <c r="C84" s="1437" t="s">
        <v>1578</v>
      </c>
      <c r="D84" s="925" t="s">
        <v>1591</v>
      </c>
      <c r="E84" s="2042" t="s">
        <v>648</v>
      </c>
      <c r="F84" s="2043"/>
      <c r="G84" s="1437" t="s">
        <v>1578</v>
      </c>
      <c r="H84" s="1442" t="s">
        <v>1591</v>
      </c>
      <c r="I84" s="1163" t="s">
        <v>1609</v>
      </c>
      <c r="J84" s="1287" t="s">
        <v>648</v>
      </c>
      <c r="K84" s="1427" t="s">
        <v>1578</v>
      </c>
      <c r="L84" s="1428" t="e">
        <f t="shared" si="7"/>
        <v>#VALUE!</v>
      </c>
      <c r="M84" s="1165" t="s">
        <v>1591</v>
      </c>
    </row>
    <row r="85" spans="1:13" x14ac:dyDescent="0.25">
      <c r="A85" s="1236" t="s">
        <v>739</v>
      </c>
      <c r="B85" s="1436" t="s">
        <v>648</v>
      </c>
      <c r="C85" s="1437" t="s">
        <v>1578</v>
      </c>
      <c r="D85" s="925" t="s">
        <v>1591</v>
      </c>
      <c r="E85" s="2042" t="s">
        <v>648</v>
      </c>
      <c r="F85" s="2043"/>
      <c r="G85" s="1437" t="s">
        <v>1578</v>
      </c>
      <c r="H85" s="1442" t="s">
        <v>1591</v>
      </c>
      <c r="I85" s="1163" t="s">
        <v>1609</v>
      </c>
      <c r="J85" s="1287" t="s">
        <v>648</v>
      </c>
      <c r="K85" s="1427" t="s">
        <v>1578</v>
      </c>
      <c r="L85" s="1428" t="e">
        <f t="shared" si="7"/>
        <v>#VALUE!</v>
      </c>
      <c r="M85" s="1165" t="s">
        <v>1591</v>
      </c>
    </row>
    <row r="86" spans="1:13" ht="13.5" thickBot="1" x14ac:dyDescent="0.3">
      <c r="A86" s="1238" t="s">
        <v>739</v>
      </c>
      <c r="B86" s="1439" t="s">
        <v>648</v>
      </c>
      <c r="C86" s="1440" t="s">
        <v>1578</v>
      </c>
      <c r="D86" s="928" t="s">
        <v>1591</v>
      </c>
      <c r="E86" s="2044" t="s">
        <v>648</v>
      </c>
      <c r="F86" s="2045"/>
      <c r="G86" s="1440" t="s">
        <v>1578</v>
      </c>
      <c r="H86" s="1443" t="s">
        <v>1591</v>
      </c>
      <c r="I86" s="1164" t="s">
        <v>1609</v>
      </c>
      <c r="J86" s="1288" t="s">
        <v>648</v>
      </c>
      <c r="K86" s="1432" t="s">
        <v>1578</v>
      </c>
      <c r="L86" s="1433" t="e">
        <f t="shared" si="7"/>
        <v>#VALUE!</v>
      </c>
      <c r="M86" s="1166" t="s">
        <v>1591</v>
      </c>
    </row>
    <row r="87" spans="1:13" x14ac:dyDescent="0.25">
      <c r="A87" s="890" t="s">
        <v>1612</v>
      </c>
    </row>
    <row r="88" spans="1:13" ht="13.5" thickBot="1" x14ac:dyDescent="0.3">
      <c r="A88" s="890"/>
    </row>
    <row r="89" spans="1:13" ht="35.1" customHeight="1" thickBot="1" x14ac:dyDescent="0.3">
      <c r="A89" s="2029" t="s">
        <v>1613</v>
      </c>
      <c r="B89" s="2030"/>
      <c r="C89" s="2030"/>
      <c r="D89" s="2030"/>
      <c r="E89" s="2030"/>
      <c r="F89" s="2030"/>
      <c r="G89" s="2030"/>
      <c r="H89" s="2030"/>
      <c r="I89" s="2030"/>
      <c r="J89" s="2031"/>
      <c r="K89" s="919"/>
      <c r="L89" s="919"/>
    </row>
    <row r="90" spans="1:13" ht="6.6" customHeight="1" thickBot="1" x14ac:dyDescent="0.3">
      <c r="A90" s="890"/>
    </row>
    <row r="91" spans="1:13" ht="15" customHeight="1" thickBot="1" x14ac:dyDescent="0.3">
      <c r="A91" s="2032" t="s">
        <v>136</v>
      </c>
      <c r="B91" s="2033"/>
      <c r="C91" s="2033"/>
      <c r="D91" s="2033"/>
      <c r="E91" s="2033"/>
      <c r="F91" s="2033"/>
      <c r="G91" s="2033"/>
      <c r="H91" s="2033"/>
      <c r="I91" s="2033"/>
      <c r="J91" s="2034"/>
      <c r="K91" s="880"/>
      <c r="L91" s="880"/>
      <c r="M91" s="880"/>
    </row>
    <row r="92" spans="1:13" ht="29.1" customHeight="1" thickBot="1" x14ac:dyDescent="0.3">
      <c r="A92" s="974"/>
      <c r="B92" s="2035" t="s">
        <v>1567</v>
      </c>
      <c r="C92" s="2036"/>
      <c r="D92" s="2037" t="s">
        <v>1601</v>
      </c>
      <c r="E92" s="2038"/>
      <c r="F92" s="2039"/>
      <c r="G92" s="2037" t="s">
        <v>470</v>
      </c>
      <c r="H92" s="2039"/>
      <c r="I92" s="2040" t="s">
        <v>1602</v>
      </c>
      <c r="J92" s="2041"/>
      <c r="L92" s="880"/>
      <c r="M92" s="880"/>
    </row>
    <row r="93" spans="1:13" ht="24.75" customHeight="1" thickBot="1" x14ac:dyDescent="0.3">
      <c r="A93" s="1190" t="s">
        <v>1603</v>
      </c>
      <c r="B93" s="2021" t="s">
        <v>1614</v>
      </c>
      <c r="C93" s="2022"/>
      <c r="D93" s="2023" t="s">
        <v>1614</v>
      </c>
      <c r="E93" s="2024"/>
      <c r="F93" s="2025"/>
      <c r="G93" s="2023" t="s">
        <v>617</v>
      </c>
      <c r="H93" s="2025"/>
      <c r="I93" s="1434" t="s">
        <v>615</v>
      </c>
      <c r="J93" s="1435" t="s">
        <v>1607</v>
      </c>
      <c r="L93" s="880"/>
      <c r="M93" s="892"/>
    </row>
    <row r="94" spans="1:13" ht="56.45" customHeight="1" x14ac:dyDescent="0.25">
      <c r="A94" s="1239" t="s">
        <v>693</v>
      </c>
      <c r="B94" s="2026" t="s">
        <v>648</v>
      </c>
      <c r="C94" s="2027"/>
      <c r="D94" s="2026" t="s">
        <v>648</v>
      </c>
      <c r="E94" s="2028"/>
      <c r="F94" s="2027"/>
      <c r="G94" s="2026" t="s">
        <v>1591</v>
      </c>
      <c r="H94" s="2028"/>
      <c r="I94" s="1189" t="s">
        <v>648</v>
      </c>
      <c r="J94" s="1197" t="s">
        <v>1595</v>
      </c>
      <c r="L94" s="917"/>
      <c r="M94" s="892"/>
    </row>
    <row r="95" spans="1:13" ht="12.75" customHeight="1" x14ac:dyDescent="0.25">
      <c r="A95" s="1240" t="s">
        <v>1615</v>
      </c>
      <c r="B95" s="2011" t="s">
        <v>648</v>
      </c>
      <c r="C95" s="2020"/>
      <c r="D95" s="2008" t="s">
        <v>648</v>
      </c>
      <c r="E95" s="2009"/>
      <c r="F95" s="2010"/>
      <c r="G95" s="2011" t="s">
        <v>1591</v>
      </c>
      <c r="H95" s="2012"/>
      <c r="I95" s="1163" t="s">
        <v>648</v>
      </c>
      <c r="J95" s="1165" t="s">
        <v>1595</v>
      </c>
      <c r="L95" s="917"/>
    </row>
    <row r="96" spans="1:13" ht="12.75" customHeight="1" x14ac:dyDescent="0.25">
      <c r="A96" s="1240" t="s">
        <v>1615</v>
      </c>
      <c r="B96" s="2007" t="s">
        <v>648</v>
      </c>
      <c r="C96" s="1990"/>
      <c r="D96" s="2008" t="s">
        <v>648</v>
      </c>
      <c r="E96" s="2009"/>
      <c r="F96" s="2010"/>
      <c r="G96" s="2011" t="s">
        <v>1591</v>
      </c>
      <c r="H96" s="2012"/>
      <c r="I96" s="1163" t="s">
        <v>648</v>
      </c>
      <c r="J96" s="1165" t="s">
        <v>1595</v>
      </c>
      <c r="L96" s="917"/>
    </row>
    <row r="97" spans="1:12" ht="12.75" customHeight="1" x14ac:dyDescent="0.25">
      <c r="A97" s="1240" t="s">
        <v>1615</v>
      </c>
      <c r="B97" s="2007" t="s">
        <v>648</v>
      </c>
      <c r="C97" s="1990"/>
      <c r="D97" s="2008" t="s">
        <v>648</v>
      </c>
      <c r="E97" s="2009"/>
      <c r="F97" s="2010"/>
      <c r="G97" s="2011" t="s">
        <v>1591</v>
      </c>
      <c r="H97" s="2012"/>
      <c r="I97" s="1163" t="s">
        <v>648</v>
      </c>
      <c r="J97" s="1165" t="s">
        <v>1595</v>
      </c>
      <c r="L97" s="917"/>
    </row>
    <row r="98" spans="1:12" ht="115.5" thickBot="1" x14ac:dyDescent="0.3">
      <c r="A98" s="1241" t="s">
        <v>1616</v>
      </c>
      <c r="B98" s="2013" t="s">
        <v>648</v>
      </c>
      <c r="C98" s="2014"/>
      <c r="D98" s="2015" t="s">
        <v>648</v>
      </c>
      <c r="E98" s="2016"/>
      <c r="F98" s="2017"/>
      <c r="G98" s="2018" t="s">
        <v>1591</v>
      </c>
      <c r="H98" s="2019"/>
      <c r="I98" s="1164" t="s">
        <v>648</v>
      </c>
      <c r="J98" s="1166" t="s">
        <v>1595</v>
      </c>
      <c r="L98" s="917"/>
    </row>
    <row r="99" spans="1:12" ht="13.5" thickBot="1" x14ac:dyDescent="0.3"/>
    <row r="100" spans="1:12" ht="15" customHeight="1" thickBot="1" x14ac:dyDescent="0.25">
      <c r="A100" s="1994" t="s">
        <v>1617</v>
      </c>
      <c r="B100" s="1995"/>
      <c r="C100" s="1995"/>
      <c r="D100" s="1995"/>
      <c r="E100" s="1995"/>
      <c r="F100" s="1995"/>
      <c r="G100" s="1995"/>
      <c r="H100" s="1995"/>
      <c r="I100" s="1995"/>
      <c r="J100" s="1995"/>
      <c r="K100" s="1995"/>
      <c r="L100" s="1996"/>
    </row>
    <row r="101" spans="1:12" ht="26.25" thickBot="1" x14ac:dyDescent="0.25">
      <c r="A101" s="1997" t="s">
        <v>612</v>
      </c>
      <c r="B101" s="1998"/>
      <c r="C101" s="1445"/>
      <c r="D101" s="1153" t="s">
        <v>559</v>
      </c>
      <c r="E101" s="1154" t="s">
        <v>613</v>
      </c>
      <c r="F101" s="1999" t="s">
        <v>614</v>
      </c>
      <c r="G101" s="2000"/>
      <c r="H101" s="2001"/>
      <c r="I101" s="1154" t="s">
        <v>615</v>
      </c>
      <c r="J101" s="1154" t="s">
        <v>616</v>
      </c>
      <c r="K101" s="2000" t="s">
        <v>617</v>
      </c>
      <c r="L101" s="2002"/>
    </row>
    <row r="102" spans="1:12" x14ac:dyDescent="0.2">
      <c r="A102" s="2003" t="s">
        <v>1618</v>
      </c>
      <c r="B102" s="2003"/>
      <c r="C102" s="1446"/>
      <c r="D102" s="1151" t="s">
        <v>1619</v>
      </c>
      <c r="E102" s="1152" t="s">
        <v>576</v>
      </c>
      <c r="F102" s="2004" t="s">
        <v>648</v>
      </c>
      <c r="G102" s="2004"/>
      <c r="H102" s="2005"/>
      <c r="I102" s="1447" t="s">
        <v>648</v>
      </c>
      <c r="J102" s="1140" t="s">
        <v>648</v>
      </c>
      <c r="K102" s="2006" t="s">
        <v>1591</v>
      </c>
      <c r="L102" s="2006"/>
    </row>
    <row r="103" spans="1:12" x14ac:dyDescent="0.2">
      <c r="A103" s="1988" t="s">
        <v>618</v>
      </c>
      <c r="B103" s="1988"/>
      <c r="C103" s="1448"/>
      <c r="D103" s="1448" t="s">
        <v>1620</v>
      </c>
      <c r="E103" s="650" t="s">
        <v>620</v>
      </c>
      <c r="F103" s="1989" t="s">
        <v>648</v>
      </c>
      <c r="G103" s="1989"/>
      <c r="H103" s="1990"/>
      <c r="I103" s="1430" t="s">
        <v>648</v>
      </c>
      <c r="J103" s="1430" t="s">
        <v>648</v>
      </c>
      <c r="K103" s="1987" t="s">
        <v>1591</v>
      </c>
      <c r="L103" s="1987"/>
    </row>
    <row r="104" spans="1:12" ht="14.45" customHeight="1" x14ac:dyDescent="0.25">
      <c r="A104" s="1991" t="s">
        <v>1621</v>
      </c>
      <c r="B104" s="1992"/>
      <c r="C104" s="1992"/>
      <c r="D104" s="1992"/>
      <c r="E104" s="1992"/>
      <c r="F104" s="1992"/>
      <c r="G104" s="1992"/>
      <c r="H104" s="1992"/>
      <c r="I104" s="1992"/>
      <c r="J104" s="1992"/>
      <c r="K104" s="1992"/>
      <c r="L104" s="1993"/>
    </row>
    <row r="105" spans="1:12" ht="14.45" hidden="1" customHeight="1" x14ac:dyDescent="0.25">
      <c r="A105" s="1986" t="s">
        <v>1622</v>
      </c>
      <c r="B105" s="1986" t="s">
        <v>1622</v>
      </c>
      <c r="C105" s="1449"/>
      <c r="D105" s="1209" t="s">
        <v>602</v>
      </c>
      <c r="E105" s="1667" t="s">
        <v>626</v>
      </c>
      <c r="F105" s="1668">
        <v>45566</v>
      </c>
      <c r="G105" s="1668"/>
      <c r="H105" s="1668"/>
      <c r="I105" s="1390">
        <v>44301</v>
      </c>
      <c r="J105" s="1430" t="s">
        <v>648</v>
      </c>
      <c r="K105" s="1987" t="s">
        <v>1591</v>
      </c>
      <c r="L105" s="1987"/>
    </row>
    <row r="106" spans="1:12" ht="14.45" hidden="1" customHeight="1" x14ac:dyDescent="0.25">
      <c r="A106" s="1986" t="s">
        <v>1623</v>
      </c>
      <c r="B106" s="1986" t="s">
        <v>1623</v>
      </c>
      <c r="C106" s="1449"/>
      <c r="D106" s="1209" t="s">
        <v>602</v>
      </c>
      <c r="E106" s="1667"/>
      <c r="F106" s="1668"/>
      <c r="G106" s="1668"/>
      <c r="H106" s="1668"/>
      <c r="I106" s="1390">
        <v>44392</v>
      </c>
      <c r="J106" s="1430" t="s">
        <v>648</v>
      </c>
      <c r="K106" s="1987" t="s">
        <v>1591</v>
      </c>
      <c r="L106" s="1987"/>
    </row>
    <row r="107" spans="1:12" ht="14.45" hidden="1" customHeight="1" x14ac:dyDescent="0.25">
      <c r="A107" s="1986" t="s">
        <v>1624</v>
      </c>
      <c r="B107" s="1986" t="s">
        <v>1624</v>
      </c>
      <c r="C107" s="1449"/>
      <c r="D107" s="1209" t="s">
        <v>602</v>
      </c>
      <c r="E107" s="1667"/>
      <c r="F107" s="1668"/>
      <c r="G107" s="1668"/>
      <c r="H107" s="1668"/>
      <c r="I107" s="1390">
        <v>44484</v>
      </c>
      <c r="J107" s="1430" t="s">
        <v>648</v>
      </c>
      <c r="K107" s="1987" t="s">
        <v>1591</v>
      </c>
      <c r="L107" s="1987"/>
    </row>
    <row r="108" spans="1:12" ht="14.45" hidden="1" customHeight="1" x14ac:dyDescent="0.25">
      <c r="A108" s="1986" t="s">
        <v>624</v>
      </c>
      <c r="B108" s="1986" t="s">
        <v>624</v>
      </c>
      <c r="C108" s="1449"/>
      <c r="D108" s="1209" t="s">
        <v>602</v>
      </c>
      <c r="E108" s="1667"/>
      <c r="F108" s="1668"/>
      <c r="G108" s="1668"/>
      <c r="H108" s="1668"/>
      <c r="I108" s="1390">
        <v>44576</v>
      </c>
      <c r="J108" s="1430" t="s">
        <v>648</v>
      </c>
      <c r="K108" s="1987" t="s">
        <v>1591</v>
      </c>
      <c r="L108" s="1987"/>
    </row>
    <row r="109" spans="1:12" ht="14.45" hidden="1" customHeight="1" x14ac:dyDescent="0.25">
      <c r="A109" s="1986" t="s">
        <v>627</v>
      </c>
      <c r="B109" s="1986"/>
      <c r="C109" s="1449"/>
      <c r="D109" s="1209" t="s">
        <v>602</v>
      </c>
      <c r="E109" s="1667"/>
      <c r="F109" s="1668"/>
      <c r="G109" s="1668"/>
      <c r="H109" s="1668"/>
      <c r="I109" s="1390">
        <v>44666</v>
      </c>
      <c r="J109" s="1430" t="s">
        <v>648</v>
      </c>
      <c r="K109" s="1987" t="s">
        <v>1591</v>
      </c>
      <c r="L109" s="1987"/>
    </row>
    <row r="110" spans="1:12" ht="14.45" hidden="1" customHeight="1" x14ac:dyDescent="0.25">
      <c r="A110" s="1986" t="s">
        <v>628</v>
      </c>
      <c r="B110" s="1986"/>
      <c r="C110" s="1449"/>
      <c r="D110" s="1209" t="s">
        <v>602</v>
      </c>
      <c r="E110" s="1667"/>
      <c r="F110" s="1668"/>
      <c r="G110" s="1668"/>
      <c r="H110" s="1668"/>
      <c r="I110" s="1390">
        <v>44757</v>
      </c>
      <c r="J110" s="1430" t="s">
        <v>648</v>
      </c>
      <c r="K110" s="1987" t="s">
        <v>1591</v>
      </c>
      <c r="L110" s="1987"/>
    </row>
    <row r="111" spans="1:12" ht="14.45" hidden="1" customHeight="1" x14ac:dyDescent="0.25">
      <c r="A111" s="1986" t="s">
        <v>629</v>
      </c>
      <c r="B111" s="1986"/>
      <c r="C111" s="1449"/>
      <c r="D111" s="1209" t="s">
        <v>602</v>
      </c>
      <c r="E111" s="1667"/>
      <c r="F111" s="1668"/>
      <c r="G111" s="1668"/>
      <c r="H111" s="1668"/>
      <c r="I111" s="1390">
        <v>44849</v>
      </c>
      <c r="J111" s="1430" t="s">
        <v>648</v>
      </c>
      <c r="K111" s="1987" t="s">
        <v>1591</v>
      </c>
      <c r="L111" s="1987"/>
    </row>
    <row r="112" spans="1:12" ht="14.45" hidden="1" customHeight="1" x14ac:dyDescent="0.25">
      <c r="A112" s="1986" t="s">
        <v>630</v>
      </c>
      <c r="B112" s="1986"/>
      <c r="C112" s="1449"/>
      <c r="D112" s="1209" t="s">
        <v>602</v>
      </c>
      <c r="E112" s="1667"/>
      <c r="F112" s="1668"/>
      <c r="G112" s="1668"/>
      <c r="H112" s="1668"/>
      <c r="I112" s="1390">
        <v>44941</v>
      </c>
      <c r="J112" s="1430" t="s">
        <v>648</v>
      </c>
      <c r="K112" s="1987" t="s">
        <v>1591</v>
      </c>
      <c r="L112" s="1987"/>
    </row>
    <row r="113" spans="1:12" ht="14.45" hidden="1" customHeight="1" x14ac:dyDescent="0.25">
      <c r="A113" s="1986" t="s">
        <v>631</v>
      </c>
      <c r="B113" s="1986"/>
      <c r="C113" s="1449"/>
      <c r="D113" s="1209" t="s">
        <v>602</v>
      </c>
      <c r="E113" s="1667"/>
      <c r="F113" s="1668"/>
      <c r="G113" s="1668"/>
      <c r="H113" s="1668"/>
      <c r="I113" s="1390">
        <v>45031</v>
      </c>
      <c r="J113" s="1430" t="s">
        <v>648</v>
      </c>
      <c r="K113" s="1987" t="s">
        <v>1591</v>
      </c>
      <c r="L113" s="1987"/>
    </row>
    <row r="114" spans="1:12" ht="14.45" hidden="1" customHeight="1" x14ac:dyDescent="0.25">
      <c r="A114" s="1986" t="s">
        <v>632</v>
      </c>
      <c r="B114" s="1986"/>
      <c r="C114" s="1449"/>
      <c r="D114" s="1209" t="s">
        <v>602</v>
      </c>
      <c r="E114" s="1667"/>
      <c r="F114" s="1668"/>
      <c r="G114" s="1668"/>
      <c r="H114" s="1668"/>
      <c r="I114" s="1390">
        <v>45122</v>
      </c>
      <c r="J114" s="1430" t="s">
        <v>648</v>
      </c>
      <c r="K114" s="1987" t="s">
        <v>1591</v>
      </c>
      <c r="L114" s="1987"/>
    </row>
    <row r="115" spans="1:12" ht="14.45" hidden="1" customHeight="1" x14ac:dyDescent="0.25">
      <c r="A115" s="1986" t="s">
        <v>633</v>
      </c>
      <c r="B115" s="1986"/>
      <c r="C115" s="1449"/>
      <c r="D115" s="1209" t="s">
        <v>602</v>
      </c>
      <c r="E115" s="1667"/>
      <c r="F115" s="1668"/>
      <c r="G115" s="1668"/>
      <c r="H115" s="1668"/>
      <c r="I115" s="1390">
        <v>45214</v>
      </c>
      <c r="J115" s="1430" t="s">
        <v>648</v>
      </c>
      <c r="K115" s="1987" t="s">
        <v>1591</v>
      </c>
      <c r="L115" s="1987"/>
    </row>
    <row r="116" spans="1:12" ht="14.45" hidden="1" customHeight="1" x14ac:dyDescent="0.25">
      <c r="A116" s="1986" t="s">
        <v>634</v>
      </c>
      <c r="B116" s="1986"/>
      <c r="C116" s="1449"/>
      <c r="D116" s="1209" t="s">
        <v>602</v>
      </c>
      <c r="E116" s="1667"/>
      <c r="F116" s="1668"/>
      <c r="G116" s="1668"/>
      <c r="H116" s="1668"/>
      <c r="I116" s="1390">
        <v>45306</v>
      </c>
      <c r="J116" s="1430" t="s">
        <v>648</v>
      </c>
      <c r="K116" s="1987" t="s">
        <v>1591</v>
      </c>
      <c r="L116" s="1987"/>
    </row>
    <row r="117" spans="1:12" ht="14.45" hidden="1" customHeight="1" x14ac:dyDescent="0.25">
      <c r="A117" s="1986" t="s">
        <v>635</v>
      </c>
      <c r="B117" s="1986"/>
      <c r="C117" s="1449"/>
      <c r="D117" s="1209" t="s">
        <v>602</v>
      </c>
      <c r="E117" s="1667"/>
      <c r="F117" s="1668"/>
      <c r="G117" s="1668"/>
      <c r="H117" s="1668"/>
      <c r="I117" s="1390">
        <v>45397</v>
      </c>
      <c r="J117" s="1430" t="s">
        <v>648</v>
      </c>
      <c r="K117" s="1987" t="s">
        <v>1591</v>
      </c>
      <c r="L117" s="1987"/>
    </row>
    <row r="118" spans="1:12" ht="14.45" hidden="1" customHeight="1" x14ac:dyDescent="0.25">
      <c r="A118" s="1986" t="s">
        <v>636</v>
      </c>
      <c r="B118" s="1986"/>
      <c r="C118" s="1449"/>
      <c r="D118" s="1209" t="s">
        <v>602</v>
      </c>
      <c r="E118" s="1667"/>
      <c r="F118" s="1668"/>
      <c r="G118" s="1668"/>
      <c r="H118" s="1668"/>
      <c r="I118" s="1390">
        <v>45488</v>
      </c>
      <c r="J118" s="1430" t="s">
        <v>648</v>
      </c>
      <c r="K118" s="1987" t="s">
        <v>1591</v>
      </c>
      <c r="L118" s="1987"/>
    </row>
    <row r="119" spans="1:12" ht="14.45" hidden="1" customHeight="1" x14ac:dyDescent="0.25">
      <c r="A119" s="1986" t="s">
        <v>1625</v>
      </c>
      <c r="B119" s="1986" t="s">
        <v>1625</v>
      </c>
      <c r="C119" s="1449"/>
      <c r="D119" s="1209" t="s">
        <v>602</v>
      </c>
      <c r="E119" s="1667"/>
      <c r="F119" s="1668"/>
      <c r="G119" s="1668"/>
      <c r="H119" s="1668"/>
      <c r="I119" s="1390">
        <v>45580</v>
      </c>
      <c r="J119" s="1430" t="s">
        <v>648</v>
      </c>
      <c r="K119" s="1987" t="s">
        <v>1591</v>
      </c>
      <c r="L119" s="1987"/>
    </row>
    <row r="120" spans="1:12" ht="25.5" x14ac:dyDescent="0.2">
      <c r="A120" s="1986" t="s">
        <v>1626</v>
      </c>
      <c r="B120" s="1986"/>
      <c r="C120" s="1449"/>
      <c r="D120" s="893" t="s">
        <v>602</v>
      </c>
      <c r="E120" s="1667"/>
      <c r="F120" s="1668"/>
      <c r="G120" s="1668"/>
      <c r="H120" s="1668"/>
      <c r="I120" s="1390">
        <v>45672</v>
      </c>
      <c r="J120" s="1430" t="s">
        <v>648</v>
      </c>
      <c r="K120" s="1987" t="s">
        <v>1591</v>
      </c>
      <c r="L120" s="1987"/>
    </row>
    <row r="121" spans="1:12" ht="25.5" x14ac:dyDescent="0.2">
      <c r="A121" s="1986" t="s">
        <v>1627</v>
      </c>
      <c r="B121" s="1986"/>
      <c r="C121" s="1449"/>
      <c r="D121" s="893" t="s">
        <v>602</v>
      </c>
      <c r="E121" s="1667"/>
      <c r="F121" s="1668"/>
      <c r="G121" s="1668"/>
      <c r="H121" s="1668"/>
      <c r="I121" s="1390">
        <v>45762</v>
      </c>
      <c r="J121" s="1430" t="s">
        <v>648</v>
      </c>
      <c r="K121" s="1987" t="s">
        <v>1591</v>
      </c>
      <c r="L121" s="1987"/>
    </row>
    <row r="122" spans="1:12" ht="25.5" x14ac:dyDescent="0.2">
      <c r="A122" s="1986" t="s">
        <v>1628</v>
      </c>
      <c r="B122" s="1986"/>
      <c r="C122" s="1449"/>
      <c r="D122" s="893" t="s">
        <v>602</v>
      </c>
      <c r="E122" s="1667"/>
      <c r="F122" s="1668"/>
      <c r="G122" s="1668"/>
      <c r="H122" s="1668"/>
      <c r="I122" s="1390">
        <v>45853</v>
      </c>
      <c r="J122" s="1430" t="s">
        <v>648</v>
      </c>
      <c r="K122" s="1987" t="s">
        <v>1591</v>
      </c>
      <c r="L122" s="1987"/>
    </row>
    <row r="123" spans="1:12" ht="25.5" x14ac:dyDescent="0.2">
      <c r="A123" s="1986" t="s">
        <v>1629</v>
      </c>
      <c r="B123" s="1986"/>
      <c r="C123" s="1449"/>
      <c r="D123" s="893" t="s">
        <v>602</v>
      </c>
      <c r="E123" s="1667"/>
      <c r="F123" s="1668"/>
      <c r="G123" s="1668"/>
      <c r="H123" s="1668"/>
      <c r="I123" s="1390">
        <v>45945</v>
      </c>
      <c r="J123" s="1430" t="s">
        <v>648</v>
      </c>
      <c r="K123" s="1987" t="s">
        <v>1591</v>
      </c>
      <c r="L123" s="1987"/>
    </row>
    <row r="124" spans="1:12" ht="25.5" x14ac:dyDescent="0.2">
      <c r="A124" s="1986" t="s">
        <v>1630</v>
      </c>
      <c r="B124" s="1986"/>
      <c r="C124" s="1449"/>
      <c r="D124" s="893" t="s">
        <v>602</v>
      </c>
      <c r="E124" s="1667"/>
      <c r="F124" s="1668"/>
      <c r="G124" s="1668"/>
      <c r="H124" s="1668"/>
      <c r="I124" s="1390">
        <v>46037</v>
      </c>
      <c r="J124" s="1430" t="s">
        <v>648</v>
      </c>
      <c r="K124" s="1987" t="s">
        <v>1591</v>
      </c>
      <c r="L124" s="1987"/>
    </row>
    <row r="125" spans="1:12" ht="25.5" x14ac:dyDescent="0.2">
      <c r="A125" s="1986" t="s">
        <v>1631</v>
      </c>
      <c r="B125" s="1986"/>
      <c r="C125" s="1449"/>
      <c r="D125" s="893" t="s">
        <v>602</v>
      </c>
      <c r="E125" s="1667"/>
      <c r="F125" s="1668"/>
      <c r="G125" s="1668"/>
      <c r="H125" s="1668"/>
      <c r="I125" s="1390">
        <v>46127</v>
      </c>
      <c r="J125" s="1430" t="s">
        <v>648</v>
      </c>
      <c r="K125" s="1987" t="s">
        <v>1591</v>
      </c>
      <c r="L125" s="1987"/>
    </row>
    <row r="126" spans="1:12" ht="25.5" x14ac:dyDescent="0.2">
      <c r="A126" s="1986" t="s">
        <v>1632</v>
      </c>
      <c r="B126" s="1986"/>
      <c r="C126" s="1449"/>
      <c r="D126" s="893" t="s">
        <v>602</v>
      </c>
      <c r="E126" s="1667"/>
      <c r="F126" s="1668"/>
      <c r="G126" s="1668"/>
      <c r="H126" s="1668"/>
      <c r="I126" s="1390">
        <v>46218</v>
      </c>
      <c r="J126" s="1430" t="s">
        <v>648</v>
      </c>
      <c r="K126" s="1987" t="s">
        <v>1591</v>
      </c>
      <c r="L126" s="1987"/>
    </row>
    <row r="127" spans="1:12" ht="25.5" x14ac:dyDescent="0.2">
      <c r="A127" s="1986" t="s">
        <v>1633</v>
      </c>
      <c r="B127" s="1986"/>
      <c r="C127" s="1449"/>
      <c r="D127" s="893" t="s">
        <v>602</v>
      </c>
      <c r="E127" s="1667"/>
      <c r="F127" s="1668"/>
      <c r="G127" s="1668"/>
      <c r="H127" s="1668"/>
      <c r="I127" s="1390">
        <v>46310</v>
      </c>
      <c r="J127" s="1430" t="s">
        <v>648</v>
      </c>
      <c r="K127" s="1987" t="s">
        <v>1591</v>
      </c>
      <c r="L127" s="1987"/>
    </row>
    <row r="128" spans="1:12" ht="25.5" x14ac:dyDescent="0.2">
      <c r="A128" s="1986" t="s">
        <v>1634</v>
      </c>
      <c r="B128" s="1986"/>
      <c r="C128" s="1449"/>
      <c r="D128" s="893" t="s">
        <v>602</v>
      </c>
      <c r="E128" s="1667"/>
      <c r="F128" s="1668"/>
      <c r="G128" s="1668"/>
      <c r="H128" s="1668"/>
      <c r="I128" s="1390">
        <v>46402</v>
      </c>
      <c r="J128" s="1430" t="s">
        <v>648</v>
      </c>
      <c r="K128" s="1987" t="s">
        <v>1591</v>
      </c>
      <c r="L128" s="1987"/>
    </row>
    <row r="129" spans="1:12" ht="25.5" x14ac:dyDescent="0.2">
      <c r="A129" s="1986" t="s">
        <v>1635</v>
      </c>
      <c r="B129" s="1986"/>
      <c r="C129" s="1449"/>
      <c r="D129" s="893" t="s">
        <v>602</v>
      </c>
      <c r="E129" s="1667"/>
      <c r="F129" s="1668"/>
      <c r="G129" s="1668"/>
      <c r="H129" s="1668"/>
      <c r="I129" s="1390">
        <v>46492</v>
      </c>
      <c r="J129" s="1430" t="s">
        <v>648</v>
      </c>
      <c r="K129" s="1987" t="s">
        <v>1591</v>
      </c>
      <c r="L129" s="1987"/>
    </row>
    <row r="130" spans="1:12" ht="25.5" x14ac:dyDescent="0.2">
      <c r="A130" s="1986" t="s">
        <v>1636</v>
      </c>
      <c r="B130" s="1986"/>
      <c r="C130" s="1449"/>
      <c r="D130" s="893" t="s">
        <v>602</v>
      </c>
      <c r="E130" s="1667"/>
      <c r="F130" s="1668"/>
      <c r="G130" s="1668"/>
      <c r="H130" s="1668"/>
      <c r="I130" s="1390">
        <v>46583</v>
      </c>
      <c r="J130" s="1430" t="s">
        <v>648</v>
      </c>
      <c r="K130" s="1987" t="s">
        <v>1591</v>
      </c>
      <c r="L130" s="1987"/>
    </row>
    <row r="131" spans="1:12" ht="25.5" x14ac:dyDescent="0.2">
      <c r="A131" s="1986" t="s">
        <v>1637</v>
      </c>
      <c r="B131" s="1986"/>
      <c r="C131" s="1449"/>
      <c r="D131" s="893" t="s">
        <v>602</v>
      </c>
      <c r="E131" s="1667"/>
      <c r="F131" s="1668"/>
      <c r="G131" s="1668"/>
      <c r="H131" s="1668"/>
      <c r="I131" s="1390">
        <v>46691</v>
      </c>
      <c r="J131" s="1430" t="s">
        <v>648</v>
      </c>
      <c r="K131" s="1987" t="s">
        <v>1591</v>
      </c>
      <c r="L131" s="1987"/>
    </row>
    <row r="132" spans="1:12" ht="15" hidden="1" customHeight="1" x14ac:dyDescent="0.2">
      <c r="A132" s="1986" t="s">
        <v>638</v>
      </c>
      <c r="B132" s="1986"/>
      <c r="C132" s="1449"/>
      <c r="D132" s="830" t="s">
        <v>1620</v>
      </c>
      <c r="E132" s="1667" t="s">
        <v>620</v>
      </c>
      <c r="F132" s="1668">
        <v>45747</v>
      </c>
      <c r="G132" s="1668"/>
      <c r="H132" s="1668"/>
      <c r="I132" s="1390">
        <v>44285</v>
      </c>
      <c r="J132" s="1430" t="s">
        <v>648</v>
      </c>
      <c r="K132" s="1987" t="s">
        <v>1591</v>
      </c>
      <c r="L132" s="1987"/>
    </row>
    <row r="133" spans="1:12" hidden="1" x14ac:dyDescent="0.2">
      <c r="A133" s="1986" t="s">
        <v>638</v>
      </c>
      <c r="B133" s="1986"/>
      <c r="C133" s="1449"/>
      <c r="D133" s="830" t="s">
        <v>1620</v>
      </c>
      <c r="E133" s="1667"/>
      <c r="F133" s="1668"/>
      <c r="G133" s="1668"/>
      <c r="H133" s="1668"/>
      <c r="I133" s="1390">
        <v>44469</v>
      </c>
      <c r="J133" s="1430" t="s">
        <v>648</v>
      </c>
      <c r="K133" s="1987" t="s">
        <v>1591</v>
      </c>
      <c r="L133" s="1987"/>
    </row>
    <row r="134" spans="1:12" hidden="1" x14ac:dyDescent="0.2">
      <c r="A134" s="1986" t="s">
        <v>638</v>
      </c>
      <c r="B134" s="1986"/>
      <c r="C134" s="1449"/>
      <c r="D134" s="830" t="s">
        <v>1620</v>
      </c>
      <c r="E134" s="1667"/>
      <c r="F134" s="1668"/>
      <c r="G134" s="1668"/>
      <c r="H134" s="1668"/>
      <c r="I134" s="1390">
        <v>44651</v>
      </c>
      <c r="J134" s="1430" t="s">
        <v>648</v>
      </c>
      <c r="K134" s="1987" t="s">
        <v>1591</v>
      </c>
      <c r="L134" s="1987"/>
    </row>
    <row r="135" spans="1:12" hidden="1" x14ac:dyDescent="0.2">
      <c r="A135" s="1986" t="s">
        <v>638</v>
      </c>
      <c r="B135" s="1986"/>
      <c r="C135" s="1449"/>
      <c r="D135" s="830" t="s">
        <v>1620</v>
      </c>
      <c r="E135" s="1667"/>
      <c r="F135" s="1668"/>
      <c r="G135" s="1668"/>
      <c r="H135" s="1668"/>
      <c r="I135" s="1390">
        <v>44834</v>
      </c>
      <c r="J135" s="1430" t="s">
        <v>648</v>
      </c>
      <c r="K135" s="1987" t="s">
        <v>1591</v>
      </c>
      <c r="L135" s="1987"/>
    </row>
    <row r="136" spans="1:12" hidden="1" x14ac:dyDescent="0.2">
      <c r="A136" s="1986" t="s">
        <v>638</v>
      </c>
      <c r="B136" s="1986"/>
      <c r="C136" s="1449"/>
      <c r="D136" s="830" t="s">
        <v>1620</v>
      </c>
      <c r="E136" s="1667"/>
      <c r="F136" s="1668"/>
      <c r="G136" s="1668"/>
      <c r="H136" s="1668"/>
      <c r="I136" s="1390">
        <v>45015</v>
      </c>
      <c r="J136" s="1430" t="s">
        <v>648</v>
      </c>
      <c r="K136" s="1987" t="s">
        <v>1591</v>
      </c>
      <c r="L136" s="1987"/>
    </row>
    <row r="137" spans="1:12" hidden="1" x14ac:dyDescent="0.2">
      <c r="A137" s="1986" t="s">
        <v>638</v>
      </c>
      <c r="B137" s="1986"/>
      <c r="C137" s="1449"/>
      <c r="D137" s="830" t="s">
        <v>1620</v>
      </c>
      <c r="E137" s="1667"/>
      <c r="F137" s="1668"/>
      <c r="G137" s="1668"/>
      <c r="H137" s="1668"/>
      <c r="I137" s="1390">
        <v>45199</v>
      </c>
      <c r="J137" s="1430" t="s">
        <v>648</v>
      </c>
      <c r="K137" s="1987" t="s">
        <v>1591</v>
      </c>
      <c r="L137" s="1987"/>
    </row>
    <row r="138" spans="1:12" hidden="1" x14ac:dyDescent="0.2">
      <c r="A138" s="1986" t="s">
        <v>638</v>
      </c>
      <c r="B138" s="1986"/>
      <c r="C138" s="1449"/>
      <c r="D138" s="830" t="s">
        <v>1620</v>
      </c>
      <c r="E138" s="1667"/>
      <c r="F138" s="1668"/>
      <c r="G138" s="1668"/>
      <c r="H138" s="1668"/>
      <c r="I138" s="1390">
        <v>45381</v>
      </c>
      <c r="J138" s="1430" t="s">
        <v>648</v>
      </c>
      <c r="K138" s="1987" t="s">
        <v>1591</v>
      </c>
      <c r="L138" s="1987"/>
    </row>
    <row r="139" spans="1:12" hidden="1" x14ac:dyDescent="0.2">
      <c r="A139" s="1986" t="s">
        <v>638</v>
      </c>
      <c r="B139" s="1986"/>
      <c r="C139" s="1449"/>
      <c r="D139" s="830" t="s">
        <v>1620</v>
      </c>
      <c r="E139" s="1667"/>
      <c r="F139" s="1668"/>
      <c r="G139" s="1668"/>
      <c r="H139" s="1668"/>
      <c r="I139" s="1390">
        <v>45565</v>
      </c>
      <c r="J139" s="1430" t="s">
        <v>648</v>
      </c>
      <c r="K139" s="1987" t="s">
        <v>1591</v>
      </c>
      <c r="L139" s="1987"/>
    </row>
    <row r="140" spans="1:12" x14ac:dyDescent="0.2">
      <c r="A140" s="1986" t="s">
        <v>638</v>
      </c>
      <c r="B140" s="1986"/>
      <c r="C140" s="1449"/>
      <c r="D140" s="830" t="s">
        <v>1620</v>
      </c>
      <c r="E140" s="1667"/>
      <c r="F140" s="1668"/>
      <c r="G140" s="1668"/>
      <c r="H140" s="1668"/>
      <c r="I140" s="1390">
        <f>F132</f>
        <v>45747</v>
      </c>
      <c r="J140" s="1430" t="s">
        <v>648</v>
      </c>
      <c r="K140" s="1987" t="s">
        <v>1591</v>
      </c>
      <c r="L140" s="1987"/>
    </row>
    <row r="141" spans="1:12" ht="14.1" customHeight="1" x14ac:dyDescent="0.2">
      <c r="A141" s="1986" t="s">
        <v>638</v>
      </c>
      <c r="B141" s="1986"/>
      <c r="C141" s="1449"/>
      <c r="D141" s="830" t="s">
        <v>1620</v>
      </c>
      <c r="E141" s="1667"/>
      <c r="F141" s="1668"/>
      <c r="G141" s="1668"/>
      <c r="H141" s="1668"/>
      <c r="I141" s="1390">
        <f>EDATE(I140, 6)</f>
        <v>45930</v>
      </c>
      <c r="J141" s="1430" t="s">
        <v>648</v>
      </c>
      <c r="K141" s="1987" t="s">
        <v>1591</v>
      </c>
      <c r="L141" s="1987"/>
    </row>
    <row r="142" spans="1:12" ht="14.1" customHeight="1" x14ac:dyDescent="0.2">
      <c r="A142" s="1986" t="s">
        <v>638</v>
      </c>
      <c r="B142" s="1986"/>
      <c r="C142" s="1449"/>
      <c r="D142" s="830" t="s">
        <v>1620</v>
      </c>
      <c r="E142" s="1667"/>
      <c r="F142" s="1668"/>
      <c r="G142" s="1668"/>
      <c r="H142" s="1668"/>
      <c r="I142" s="1390">
        <f>EDATE(I141, 6)</f>
        <v>46111</v>
      </c>
      <c r="J142" s="1430" t="s">
        <v>648</v>
      </c>
      <c r="K142" s="1987" t="s">
        <v>1591</v>
      </c>
      <c r="L142" s="1987"/>
    </row>
    <row r="143" spans="1:12" ht="14.1" customHeight="1" x14ac:dyDescent="0.2">
      <c r="A143" s="1986" t="s">
        <v>638</v>
      </c>
      <c r="B143" s="1986"/>
      <c r="C143" s="1449"/>
      <c r="D143" s="830" t="s">
        <v>1620</v>
      </c>
      <c r="E143" s="1667"/>
      <c r="F143" s="1668"/>
      <c r="G143" s="1668"/>
      <c r="H143" s="1668"/>
      <c r="I143" s="1390">
        <f>EDATE(I142, 6)</f>
        <v>46295</v>
      </c>
      <c r="J143" s="1430" t="s">
        <v>648</v>
      </c>
      <c r="K143" s="1987" t="s">
        <v>1591</v>
      </c>
      <c r="L143" s="1987"/>
    </row>
    <row r="144" spans="1:12" ht="14.1" customHeight="1" x14ac:dyDescent="0.2">
      <c r="A144" s="1986" t="s">
        <v>638</v>
      </c>
      <c r="B144" s="1986"/>
      <c r="C144" s="1449"/>
      <c r="D144" s="830" t="s">
        <v>1620</v>
      </c>
      <c r="E144" s="1667"/>
      <c r="F144" s="1668"/>
      <c r="G144" s="1668"/>
      <c r="H144" s="1668"/>
      <c r="I144" s="1390">
        <f>EDATE(I143, 6)</f>
        <v>46476</v>
      </c>
      <c r="J144" s="1430" t="s">
        <v>648</v>
      </c>
      <c r="K144" s="1987" t="s">
        <v>1591</v>
      </c>
      <c r="L144" s="1987"/>
    </row>
    <row r="145" spans="1:12" x14ac:dyDescent="0.2">
      <c r="A145" s="1986" t="s">
        <v>638</v>
      </c>
      <c r="B145" s="1986"/>
      <c r="C145" s="1449"/>
      <c r="D145" s="830" t="s">
        <v>1620</v>
      </c>
      <c r="E145" s="1667"/>
      <c r="F145" s="1668"/>
      <c r="G145" s="1668"/>
      <c r="H145" s="1668"/>
      <c r="I145" s="1390">
        <f>EDATE(I144, 6)</f>
        <v>46660</v>
      </c>
      <c r="J145" s="1430" t="s">
        <v>648</v>
      </c>
      <c r="K145" s="1987" t="s">
        <v>1591</v>
      </c>
      <c r="L145" s="1987"/>
    </row>
    <row r="146" spans="1:12" x14ac:dyDescent="0.2">
      <c r="A146" s="1986" t="s">
        <v>639</v>
      </c>
      <c r="B146" s="1986"/>
      <c r="C146" s="1449"/>
      <c r="D146" s="830" t="s">
        <v>1620</v>
      </c>
      <c r="E146" s="1389" t="s">
        <v>620</v>
      </c>
      <c r="F146" s="1668">
        <v>46568</v>
      </c>
      <c r="G146" s="1668"/>
      <c r="H146" s="1668"/>
      <c r="I146" s="1390">
        <v>46660</v>
      </c>
      <c r="J146" s="1430" t="s">
        <v>648</v>
      </c>
      <c r="K146" s="1987" t="s">
        <v>1591</v>
      </c>
      <c r="L146" s="1987"/>
    </row>
    <row r="147" spans="1:12" hidden="1" x14ac:dyDescent="0.2">
      <c r="A147" s="1986" t="s">
        <v>640</v>
      </c>
      <c r="B147" s="1986"/>
      <c r="C147" s="1449"/>
      <c r="D147" s="830" t="s">
        <v>1620</v>
      </c>
      <c r="E147" s="1389" t="s">
        <v>620</v>
      </c>
      <c r="F147" s="1668">
        <v>44378</v>
      </c>
      <c r="G147" s="1668"/>
      <c r="H147" s="1668"/>
      <c r="I147" s="1390">
        <v>44378</v>
      </c>
      <c r="J147" s="1430" t="s">
        <v>648</v>
      </c>
      <c r="K147" s="1987" t="s">
        <v>1591</v>
      </c>
      <c r="L147" s="1987"/>
    </row>
    <row r="148" spans="1:12" hidden="1" x14ac:dyDescent="0.2">
      <c r="A148" s="1986" t="s">
        <v>640</v>
      </c>
      <c r="B148" s="1986"/>
      <c r="C148" s="1449"/>
      <c r="D148" s="830" t="s">
        <v>1620</v>
      </c>
      <c r="E148" s="1389" t="s">
        <v>620</v>
      </c>
      <c r="F148" s="1668">
        <v>44743</v>
      </c>
      <c r="G148" s="1668"/>
      <c r="H148" s="1668"/>
      <c r="I148" s="1390">
        <v>44743</v>
      </c>
      <c r="J148" s="1430" t="s">
        <v>648</v>
      </c>
      <c r="K148" s="1987" t="s">
        <v>1591</v>
      </c>
      <c r="L148" s="1987"/>
    </row>
    <row r="149" spans="1:12" hidden="1" x14ac:dyDescent="0.2">
      <c r="A149" s="1986" t="s">
        <v>640</v>
      </c>
      <c r="B149" s="1986"/>
      <c r="C149" s="1449"/>
      <c r="D149" s="830" t="s">
        <v>1620</v>
      </c>
      <c r="E149" s="1389" t="s">
        <v>620</v>
      </c>
      <c r="F149" s="1668">
        <v>45108</v>
      </c>
      <c r="G149" s="1668"/>
      <c r="H149" s="1668"/>
      <c r="I149" s="1390">
        <v>45108</v>
      </c>
      <c r="J149" s="1430" t="s">
        <v>648</v>
      </c>
      <c r="K149" s="1987" t="s">
        <v>1591</v>
      </c>
      <c r="L149" s="1987"/>
    </row>
    <row r="150" spans="1:12" hidden="1" x14ac:dyDescent="0.2">
      <c r="A150" s="1986" t="s">
        <v>640</v>
      </c>
      <c r="B150" s="1986"/>
      <c r="C150" s="1449"/>
      <c r="D150" s="830" t="s">
        <v>1620</v>
      </c>
      <c r="E150" s="1389" t="s">
        <v>620</v>
      </c>
      <c r="F150" s="1668">
        <v>45474</v>
      </c>
      <c r="G150" s="1668"/>
      <c r="H150" s="1668"/>
      <c r="I150" s="1390">
        <v>45474</v>
      </c>
      <c r="J150" s="1430" t="s">
        <v>648</v>
      </c>
      <c r="K150" s="1987" t="s">
        <v>1591</v>
      </c>
      <c r="L150" s="1987"/>
    </row>
    <row r="151" spans="1:12" x14ac:dyDescent="0.2">
      <c r="A151" s="1986" t="s">
        <v>640</v>
      </c>
      <c r="B151" s="1986"/>
      <c r="C151" s="1449"/>
      <c r="D151" s="830" t="s">
        <v>1620</v>
      </c>
      <c r="E151" s="1389" t="s">
        <v>620</v>
      </c>
      <c r="F151" s="1668">
        <v>45839</v>
      </c>
      <c r="G151" s="1668"/>
      <c r="H151" s="1668"/>
      <c r="I151" s="1390">
        <v>45839</v>
      </c>
      <c r="J151" s="1430" t="s">
        <v>648</v>
      </c>
      <c r="K151" s="1987" t="s">
        <v>1591</v>
      </c>
      <c r="L151" s="1987"/>
    </row>
    <row r="152" spans="1:12" x14ac:dyDescent="0.2">
      <c r="A152" s="1986" t="s">
        <v>640</v>
      </c>
      <c r="B152" s="1986"/>
      <c r="C152" s="1449"/>
      <c r="D152" s="830" t="s">
        <v>1620</v>
      </c>
      <c r="E152" s="1389" t="s">
        <v>620</v>
      </c>
      <c r="F152" s="1668">
        <v>46204</v>
      </c>
      <c r="G152" s="1668"/>
      <c r="H152" s="1668"/>
      <c r="I152" s="1390">
        <v>46204</v>
      </c>
      <c r="J152" s="1430" t="s">
        <v>648</v>
      </c>
      <c r="K152" s="1987" t="s">
        <v>1591</v>
      </c>
      <c r="L152" s="1987"/>
    </row>
    <row r="153" spans="1:12" x14ac:dyDescent="0.2">
      <c r="A153" s="1986" t="s">
        <v>640</v>
      </c>
      <c r="B153" s="1986"/>
      <c r="C153" s="1449"/>
      <c r="D153" s="830" t="s">
        <v>1620</v>
      </c>
      <c r="E153" s="1389" t="s">
        <v>620</v>
      </c>
      <c r="F153" s="1668">
        <v>46569</v>
      </c>
      <c r="G153" s="1668"/>
      <c r="H153" s="1668"/>
      <c r="I153" s="1390">
        <v>46569</v>
      </c>
      <c r="J153" s="1430" t="s">
        <v>648</v>
      </c>
      <c r="K153" s="1987" t="s">
        <v>1591</v>
      </c>
      <c r="L153" s="1987"/>
    </row>
  </sheetData>
  <mergeCells count="270">
    <mergeCell ref="E7:F7"/>
    <mergeCell ref="A9:F9"/>
    <mergeCell ref="A10:N10"/>
    <mergeCell ref="A12:N12"/>
    <mergeCell ref="B13:E13"/>
    <mergeCell ref="F13:I13"/>
    <mergeCell ref="J13:N13"/>
    <mergeCell ref="A1:L1"/>
    <mergeCell ref="A2:L2"/>
    <mergeCell ref="B3:F3"/>
    <mergeCell ref="E4:F4"/>
    <mergeCell ref="B5:F5"/>
    <mergeCell ref="A6:B6"/>
    <mergeCell ref="C6:F6"/>
    <mergeCell ref="E29:F29"/>
    <mergeCell ref="I29:J29"/>
    <mergeCell ref="K29:L29"/>
    <mergeCell ref="E30:F30"/>
    <mergeCell ref="I30:J30"/>
    <mergeCell ref="K30:L30"/>
    <mergeCell ref="A24:L24"/>
    <mergeCell ref="A26:L26"/>
    <mergeCell ref="B27:D27"/>
    <mergeCell ref="E27:H27"/>
    <mergeCell ref="I27:L27"/>
    <mergeCell ref="E28:F28"/>
    <mergeCell ref="I28:J28"/>
    <mergeCell ref="K28:L28"/>
    <mergeCell ref="E33:F33"/>
    <mergeCell ref="I33:J33"/>
    <mergeCell ref="K33:L33"/>
    <mergeCell ref="E34:F34"/>
    <mergeCell ref="I34:J34"/>
    <mergeCell ref="K34:L34"/>
    <mergeCell ref="E31:F31"/>
    <mergeCell ref="I31:J31"/>
    <mergeCell ref="K31:L31"/>
    <mergeCell ref="E32:F32"/>
    <mergeCell ref="I32:J32"/>
    <mergeCell ref="K32:L32"/>
    <mergeCell ref="B37:C37"/>
    <mergeCell ref="D37:G37"/>
    <mergeCell ref="H37:L37"/>
    <mergeCell ref="B38:C38"/>
    <mergeCell ref="D38:G38"/>
    <mergeCell ref="H38:L38"/>
    <mergeCell ref="E35:F35"/>
    <mergeCell ref="I35:J35"/>
    <mergeCell ref="K35:L35"/>
    <mergeCell ref="B36:C36"/>
    <mergeCell ref="D36:G36"/>
    <mergeCell ref="H36:L36"/>
    <mergeCell ref="A42:N42"/>
    <mergeCell ref="A44:N44"/>
    <mergeCell ref="B45:E45"/>
    <mergeCell ref="F45:I45"/>
    <mergeCell ref="J45:N45"/>
    <mergeCell ref="B53:C53"/>
    <mergeCell ref="D53:G53"/>
    <mergeCell ref="H53:L53"/>
    <mergeCell ref="B39:C39"/>
    <mergeCell ref="D39:G39"/>
    <mergeCell ref="H39:L39"/>
    <mergeCell ref="B40:C40"/>
    <mergeCell ref="D40:G40"/>
    <mergeCell ref="H40:L40"/>
    <mergeCell ref="B56:C56"/>
    <mergeCell ref="D56:G56"/>
    <mergeCell ref="H56:L56"/>
    <mergeCell ref="A58:L58"/>
    <mergeCell ref="A60:L60"/>
    <mergeCell ref="B61:D61"/>
    <mergeCell ref="E61:H61"/>
    <mergeCell ref="I61:L61"/>
    <mergeCell ref="B54:C54"/>
    <mergeCell ref="D54:G54"/>
    <mergeCell ref="H54:L54"/>
    <mergeCell ref="B55:C55"/>
    <mergeCell ref="D55:G55"/>
    <mergeCell ref="H55:L55"/>
    <mergeCell ref="E64:F64"/>
    <mergeCell ref="I64:J64"/>
    <mergeCell ref="K64:L64"/>
    <mergeCell ref="E65:F65"/>
    <mergeCell ref="I65:J65"/>
    <mergeCell ref="K65:L65"/>
    <mergeCell ref="E62:F62"/>
    <mergeCell ref="I62:J62"/>
    <mergeCell ref="K62:L62"/>
    <mergeCell ref="E63:F63"/>
    <mergeCell ref="I63:J63"/>
    <mergeCell ref="K63:L63"/>
    <mergeCell ref="E68:F68"/>
    <mergeCell ref="I68:J68"/>
    <mergeCell ref="K68:L68"/>
    <mergeCell ref="B69:C69"/>
    <mergeCell ref="D69:G69"/>
    <mergeCell ref="H69:L69"/>
    <mergeCell ref="E66:F66"/>
    <mergeCell ref="I66:J66"/>
    <mergeCell ref="K66:L66"/>
    <mergeCell ref="E67:F67"/>
    <mergeCell ref="I67:J67"/>
    <mergeCell ref="K67:L67"/>
    <mergeCell ref="B72:C72"/>
    <mergeCell ref="D72:G72"/>
    <mergeCell ref="H72:L72"/>
    <mergeCell ref="A75:M75"/>
    <mergeCell ref="B78:D78"/>
    <mergeCell ref="E78:H78"/>
    <mergeCell ref="I78:M78"/>
    <mergeCell ref="B70:C70"/>
    <mergeCell ref="D70:G70"/>
    <mergeCell ref="H70:L70"/>
    <mergeCell ref="B71:C71"/>
    <mergeCell ref="D71:G71"/>
    <mergeCell ref="H71:L71"/>
    <mergeCell ref="A89:J89"/>
    <mergeCell ref="A91:J91"/>
    <mergeCell ref="B92:C92"/>
    <mergeCell ref="D92:F92"/>
    <mergeCell ref="G92:H92"/>
    <mergeCell ref="I92:J92"/>
    <mergeCell ref="E85:F85"/>
    <mergeCell ref="E86:F86"/>
    <mergeCell ref="E79:F79"/>
    <mergeCell ref="E80:F80"/>
    <mergeCell ref="E81:F81"/>
    <mergeCell ref="E82:F82"/>
    <mergeCell ref="E83:F83"/>
    <mergeCell ref="E84:F84"/>
    <mergeCell ref="B95:C95"/>
    <mergeCell ref="D95:F95"/>
    <mergeCell ref="G95:H95"/>
    <mergeCell ref="B96:C96"/>
    <mergeCell ref="D96:F96"/>
    <mergeCell ref="G96:H96"/>
    <mergeCell ref="B93:C93"/>
    <mergeCell ref="D93:F93"/>
    <mergeCell ref="G93:H93"/>
    <mergeCell ref="B94:C94"/>
    <mergeCell ref="D94:F94"/>
    <mergeCell ref="G94:H94"/>
    <mergeCell ref="A100:L100"/>
    <mergeCell ref="A101:B101"/>
    <mergeCell ref="F101:H101"/>
    <mergeCell ref="K101:L101"/>
    <mergeCell ref="A102:B102"/>
    <mergeCell ref="F102:H102"/>
    <mergeCell ref="K102:L102"/>
    <mergeCell ref="B97:C97"/>
    <mergeCell ref="D97:F97"/>
    <mergeCell ref="G97:H97"/>
    <mergeCell ref="B98:C98"/>
    <mergeCell ref="D98:F98"/>
    <mergeCell ref="G98:H98"/>
    <mergeCell ref="A103:B103"/>
    <mergeCell ref="F103:H103"/>
    <mergeCell ref="K103:L103"/>
    <mergeCell ref="A104:L104"/>
    <mergeCell ref="A105:B105"/>
    <mergeCell ref="E105:E131"/>
    <mergeCell ref="F105:H131"/>
    <mergeCell ref="K105:L105"/>
    <mergeCell ref="A106:B106"/>
    <mergeCell ref="K106:L106"/>
    <mergeCell ref="A110:B110"/>
    <mergeCell ref="K110:L110"/>
    <mergeCell ref="A111:B111"/>
    <mergeCell ref="K111:L111"/>
    <mergeCell ref="A112:B112"/>
    <mergeCell ref="K112:L112"/>
    <mergeCell ref="A107:B107"/>
    <mergeCell ref="K107:L107"/>
    <mergeCell ref="A108:B108"/>
    <mergeCell ref="K108:L108"/>
    <mergeCell ref="A109:B109"/>
    <mergeCell ref="K109:L109"/>
    <mergeCell ref="A116:B116"/>
    <mergeCell ref="K116:L116"/>
    <mergeCell ref="A117:B117"/>
    <mergeCell ref="K117:L117"/>
    <mergeCell ref="A118:B118"/>
    <mergeCell ref="K118:L118"/>
    <mergeCell ref="A113:B113"/>
    <mergeCell ref="K113:L113"/>
    <mergeCell ref="A114:B114"/>
    <mergeCell ref="K114:L114"/>
    <mergeCell ref="A115:B115"/>
    <mergeCell ref="K115:L115"/>
    <mergeCell ref="A122:B122"/>
    <mergeCell ref="K122:L122"/>
    <mergeCell ref="A123:B123"/>
    <mergeCell ref="K123:L123"/>
    <mergeCell ref="A124:B124"/>
    <mergeCell ref="K124:L124"/>
    <mergeCell ref="A119:B119"/>
    <mergeCell ref="K119:L119"/>
    <mergeCell ref="A120:B120"/>
    <mergeCell ref="K120:L120"/>
    <mergeCell ref="A121:B121"/>
    <mergeCell ref="K121:L121"/>
    <mergeCell ref="A128:B128"/>
    <mergeCell ref="K128:L128"/>
    <mergeCell ref="A129:B129"/>
    <mergeCell ref="K129:L129"/>
    <mergeCell ref="A130:B130"/>
    <mergeCell ref="K130:L130"/>
    <mergeCell ref="A125:B125"/>
    <mergeCell ref="K125:L125"/>
    <mergeCell ref="A126:B126"/>
    <mergeCell ref="K126:L126"/>
    <mergeCell ref="A127:B127"/>
    <mergeCell ref="K127:L127"/>
    <mergeCell ref="A131:B131"/>
    <mergeCell ref="K131:L131"/>
    <mergeCell ref="A132:B132"/>
    <mergeCell ref="E132:E145"/>
    <mergeCell ref="F132:H145"/>
    <mergeCell ref="K132:L132"/>
    <mergeCell ref="A133:B133"/>
    <mergeCell ref="K133:L133"/>
    <mergeCell ref="A134:B134"/>
    <mergeCell ref="K134:L134"/>
    <mergeCell ref="A138:B138"/>
    <mergeCell ref="K138:L138"/>
    <mergeCell ref="A139:B139"/>
    <mergeCell ref="K139:L139"/>
    <mergeCell ref="A140:B140"/>
    <mergeCell ref="K140:L140"/>
    <mergeCell ref="A135:B135"/>
    <mergeCell ref="K135:L135"/>
    <mergeCell ref="A136:B136"/>
    <mergeCell ref="K136:L136"/>
    <mergeCell ref="A137:B137"/>
    <mergeCell ref="K137:L137"/>
    <mergeCell ref="A144:B144"/>
    <mergeCell ref="K144:L144"/>
    <mergeCell ref="A145:B145"/>
    <mergeCell ref="K145:L145"/>
    <mergeCell ref="A146:B146"/>
    <mergeCell ref="F146:H146"/>
    <mergeCell ref="K146:L146"/>
    <mergeCell ref="A141:B141"/>
    <mergeCell ref="K141:L141"/>
    <mergeCell ref="A142:B142"/>
    <mergeCell ref="K142:L142"/>
    <mergeCell ref="A143:B143"/>
    <mergeCell ref="K143:L143"/>
    <mergeCell ref="A149:B149"/>
    <mergeCell ref="F149:H149"/>
    <mergeCell ref="K149:L149"/>
    <mergeCell ref="A150:B150"/>
    <mergeCell ref="F150:H150"/>
    <mergeCell ref="K150:L150"/>
    <mergeCell ref="A147:B147"/>
    <mergeCell ref="F147:H147"/>
    <mergeCell ref="K147:L147"/>
    <mergeCell ref="A148:B148"/>
    <mergeCell ref="F148:H148"/>
    <mergeCell ref="K148:L148"/>
    <mergeCell ref="A153:B153"/>
    <mergeCell ref="F153:H153"/>
    <mergeCell ref="K153:L153"/>
    <mergeCell ref="A151:B151"/>
    <mergeCell ref="F151:H151"/>
    <mergeCell ref="K151:L151"/>
    <mergeCell ref="A152:B152"/>
    <mergeCell ref="F152:H152"/>
    <mergeCell ref="K152:L152"/>
  </mergeCells>
  <pageMargins left="0.7" right="0.7" top="0.75" bottom="0.75" header="0.3" footer="0.3"/>
  <pageSetup scale="48"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24EF2-B7E3-43E3-8250-4F0A524B9178}">
  <sheetPr>
    <pageSetUpPr fitToPage="1"/>
  </sheetPr>
  <dimension ref="A1:W77"/>
  <sheetViews>
    <sheetView workbookViewId="0">
      <selection sqref="A1:F1"/>
    </sheetView>
  </sheetViews>
  <sheetFormatPr defaultColWidth="9.140625" defaultRowHeight="15" x14ac:dyDescent="0.25"/>
  <cols>
    <col min="1" max="1" width="36" customWidth="1"/>
    <col min="2" max="2" width="19.28515625" customWidth="1"/>
    <col min="3" max="3" width="1.42578125" customWidth="1"/>
    <col min="4" max="4" width="19.5703125" customWidth="1"/>
    <col min="5" max="5" width="1.5703125" customWidth="1"/>
    <col min="6" max="6" width="17.85546875" customWidth="1"/>
    <col min="7" max="7" width="1.5703125" bestFit="1" customWidth="1"/>
    <col min="8" max="8" width="25.140625" customWidth="1"/>
    <col min="9" max="9" width="19" customWidth="1"/>
    <col min="10" max="10" width="13.5703125" customWidth="1"/>
    <col min="11" max="12" width="8.85546875" customWidth="1"/>
    <col min="13" max="13" width="11.85546875" customWidth="1"/>
  </cols>
  <sheetData>
    <row r="1" spans="1:10" x14ac:dyDescent="0.25">
      <c r="A1" s="2226" t="s">
        <v>1638</v>
      </c>
      <c r="B1" s="1781"/>
      <c r="C1" s="1781"/>
      <c r="D1" s="1781"/>
      <c r="E1" s="1781"/>
      <c r="F1" s="1781"/>
      <c r="G1" s="88" t="s">
        <v>388</v>
      </c>
      <c r="H1" s="88" t="s">
        <v>1639</v>
      </c>
    </row>
    <row r="2" spans="1:10" ht="15" customHeight="1" x14ac:dyDescent="0.25">
      <c r="A2" s="2226" t="s">
        <v>1640</v>
      </c>
      <c r="B2" s="2226"/>
      <c r="C2" s="2226"/>
      <c r="D2" s="2226"/>
      <c r="E2" s="2226"/>
      <c r="F2" s="2226"/>
      <c r="G2" s="2226"/>
      <c r="H2" s="2226"/>
      <c r="J2" s="875"/>
    </row>
    <row r="3" spans="1:10" ht="15.75" x14ac:dyDescent="0.25">
      <c r="A3" s="2227" t="s">
        <v>1641</v>
      </c>
      <c r="B3" s="2198"/>
      <c r="C3" s="2198"/>
      <c r="D3" s="173">
        <v>0</v>
      </c>
      <c r="E3" s="88"/>
      <c r="F3" s="88"/>
      <c r="G3" s="57"/>
      <c r="H3" s="140"/>
    </row>
    <row r="4" spans="1:10" ht="15.75" customHeight="1" thickBot="1" x14ac:dyDescent="0.3">
      <c r="A4" s="2228" t="s">
        <v>1642</v>
      </c>
      <c r="B4" s="2228"/>
      <c r="C4" s="2228"/>
      <c r="D4" s="2228"/>
      <c r="E4" s="2228"/>
      <c r="F4" s="2228"/>
      <c r="G4" s="2228"/>
      <c r="H4" s="2228"/>
    </row>
    <row r="5" spans="1:10" x14ac:dyDescent="0.25">
      <c r="B5" s="57"/>
      <c r="C5" s="57"/>
      <c r="D5" s="57"/>
      <c r="E5" s="57"/>
      <c r="F5" s="57"/>
    </row>
    <row r="6" spans="1:10" ht="30" x14ac:dyDescent="0.25">
      <c r="A6" s="41" t="s">
        <v>730</v>
      </c>
      <c r="B6" s="2229" t="s">
        <v>731</v>
      </c>
      <c r="C6" s="2229"/>
      <c r="D6" s="2229"/>
      <c r="E6" s="123"/>
      <c r="F6" s="41" t="s">
        <v>1643</v>
      </c>
      <c r="H6" s="1450" t="s">
        <v>1609</v>
      </c>
      <c r="I6" s="894" t="s">
        <v>1644</v>
      </c>
      <c r="J6" s="894" t="s">
        <v>1645</v>
      </c>
    </row>
    <row r="7" spans="1:10" ht="15" customHeight="1" x14ac:dyDescent="0.25">
      <c r="A7" s="41" t="s">
        <v>381</v>
      </c>
      <c r="B7" s="2230" t="s">
        <v>602</v>
      </c>
      <c r="C7" s="2230"/>
      <c r="D7" s="2230"/>
      <c r="E7" s="69" t="s">
        <v>1646</v>
      </c>
      <c r="F7" s="88" t="s">
        <v>1647</v>
      </c>
      <c r="H7" s="909" t="s">
        <v>724</v>
      </c>
      <c r="I7" s="895" t="e">
        <f>F34/B34</f>
        <v>#DIV/0!</v>
      </c>
      <c r="J7" s="1348" t="e">
        <f>_xlfn.DAYS(F13,H14)</f>
        <v>#VALUE!</v>
      </c>
    </row>
    <row r="8" spans="1:10" x14ac:dyDescent="0.25">
      <c r="A8" s="41" t="s">
        <v>1648</v>
      </c>
      <c r="B8" s="2230" t="s">
        <v>728</v>
      </c>
      <c r="C8" s="2230"/>
      <c r="D8" s="2230"/>
      <c r="E8" s="69"/>
      <c r="F8" s="41" t="s">
        <v>1649</v>
      </c>
      <c r="G8" s="127"/>
      <c r="H8" s="124" t="s">
        <v>726</v>
      </c>
    </row>
    <row r="9" spans="1:10" x14ac:dyDescent="0.25">
      <c r="A9" s="41" t="s">
        <v>1650</v>
      </c>
      <c r="B9" s="2230" t="s">
        <v>728</v>
      </c>
      <c r="C9" s="2230"/>
      <c r="D9" s="2230"/>
      <c r="E9" s="69"/>
      <c r="F9" s="41" t="s">
        <v>1649</v>
      </c>
      <c r="G9" s="127"/>
      <c r="H9" s="124" t="s">
        <v>726</v>
      </c>
    </row>
    <row r="10" spans="1:10" x14ac:dyDescent="0.25">
      <c r="A10" s="41" t="s">
        <v>1042</v>
      </c>
      <c r="B10" s="2230" t="s">
        <v>728</v>
      </c>
      <c r="C10" s="2230"/>
      <c r="D10" s="2230"/>
      <c r="E10" s="69"/>
      <c r="F10" s="41" t="s">
        <v>1649</v>
      </c>
      <c r="G10" s="127"/>
      <c r="H10" s="124" t="s">
        <v>726</v>
      </c>
    </row>
    <row r="11" spans="1:10" x14ac:dyDescent="0.25">
      <c r="A11" s="41" t="s">
        <v>1651</v>
      </c>
      <c r="B11" s="90" t="s">
        <v>1652</v>
      </c>
      <c r="C11" s="90"/>
      <c r="D11" s="90"/>
      <c r="E11" s="90"/>
      <c r="F11" s="90"/>
      <c r="G11" s="91"/>
      <c r="H11" s="91"/>
    </row>
    <row r="12" spans="1:10" x14ac:dyDescent="0.25">
      <c r="A12" s="41" t="s">
        <v>990</v>
      </c>
      <c r="B12" s="2230" t="s">
        <v>712</v>
      </c>
      <c r="C12" s="2230"/>
      <c r="D12" s="2230"/>
      <c r="E12" s="2230"/>
      <c r="F12" s="2230"/>
      <c r="G12" s="2230"/>
      <c r="H12" s="2230"/>
    </row>
    <row r="13" spans="1:10" ht="15" customHeight="1" x14ac:dyDescent="0.25">
      <c r="A13" s="41" t="s">
        <v>1653</v>
      </c>
      <c r="B13" s="125" t="s">
        <v>621</v>
      </c>
      <c r="C13" s="1451"/>
      <c r="D13" s="126" t="s">
        <v>1654</v>
      </c>
      <c r="E13" s="1451"/>
      <c r="F13" s="139" t="s">
        <v>621</v>
      </c>
      <c r="G13" s="1451"/>
      <c r="H13" s="1451"/>
    </row>
    <row r="14" spans="1:10" ht="15.75" thickBot="1" x14ac:dyDescent="0.3">
      <c r="A14" s="88" t="s">
        <v>1561</v>
      </c>
      <c r="B14" s="40" t="s">
        <v>1655</v>
      </c>
      <c r="C14" s="1167">
        <v>42552</v>
      </c>
      <c r="D14" s="896" t="s">
        <v>1656</v>
      </c>
      <c r="E14" s="1453"/>
      <c r="F14" s="40" t="s">
        <v>1657</v>
      </c>
      <c r="H14" s="896" t="s">
        <v>1658</v>
      </c>
    </row>
    <row r="15" spans="1:10" ht="36.75" customHeight="1" thickBot="1" x14ac:dyDescent="0.3">
      <c r="A15" s="1168" t="s">
        <v>1659</v>
      </c>
      <c r="B15" s="2231" t="s">
        <v>1660</v>
      </c>
      <c r="C15" s="2232"/>
      <c r="D15" s="2232"/>
      <c r="E15" s="2232"/>
      <c r="F15" s="2232"/>
      <c r="G15" s="2232"/>
      <c r="H15" s="2233"/>
    </row>
    <row r="16" spans="1:10" x14ac:dyDescent="0.25">
      <c r="A16" s="2204" t="s">
        <v>1659</v>
      </c>
      <c r="B16" s="2218" t="s">
        <v>1661</v>
      </c>
      <c r="C16" s="2219"/>
      <c r="D16" s="2222" t="s">
        <v>1662</v>
      </c>
      <c r="E16" s="2222"/>
      <c r="F16" s="2223"/>
      <c r="G16" s="2223"/>
      <c r="H16" s="2224"/>
    </row>
    <row r="17" spans="1:23" ht="15.75" thickBot="1" x14ac:dyDescent="0.3">
      <c r="A17" s="2217"/>
      <c r="B17" s="2220"/>
      <c r="C17" s="2221"/>
      <c r="D17" s="2225" t="s">
        <v>1663</v>
      </c>
      <c r="E17" s="2225"/>
      <c r="F17" s="2202"/>
      <c r="G17" s="2202"/>
      <c r="H17" s="2203"/>
    </row>
    <row r="18" spans="1:23" ht="15" customHeight="1" x14ac:dyDescent="0.25">
      <c r="A18" s="2204" t="s">
        <v>1659</v>
      </c>
      <c r="B18" s="2206" t="s">
        <v>1664</v>
      </c>
      <c r="C18" s="1835"/>
      <c r="D18" s="1835"/>
      <c r="E18" s="1835"/>
      <c r="F18" s="1835"/>
      <c r="G18" s="1835"/>
      <c r="H18" s="2207"/>
      <c r="I18" s="2210" t="s">
        <v>1665</v>
      </c>
      <c r="J18" s="2211"/>
      <c r="K18" s="2211"/>
      <c r="L18" s="2211"/>
      <c r="M18" s="2211"/>
      <c r="N18" s="1289"/>
      <c r="O18" s="1289"/>
      <c r="P18" s="1289"/>
      <c r="Q18" s="1289"/>
      <c r="R18" s="1289"/>
      <c r="S18" s="1289"/>
      <c r="T18" s="1289"/>
      <c r="U18" s="1289"/>
      <c r="V18" s="1289"/>
      <c r="W18" s="1290"/>
    </row>
    <row r="19" spans="1:23" ht="24" customHeight="1" thickBot="1" x14ac:dyDescent="0.3">
      <c r="A19" s="2205"/>
      <c r="B19" s="2208"/>
      <c r="C19" s="1834"/>
      <c r="D19" s="1834"/>
      <c r="E19" s="1834"/>
      <c r="F19" s="1834"/>
      <c r="G19" s="1834"/>
      <c r="H19" s="2209"/>
      <c r="I19" s="2212"/>
      <c r="J19" s="2213"/>
      <c r="K19" s="2213"/>
      <c r="L19" s="2213"/>
      <c r="M19" s="2213"/>
      <c r="N19" s="880"/>
      <c r="O19" s="880"/>
      <c r="P19" s="880"/>
      <c r="Q19" s="880"/>
      <c r="R19" s="880"/>
      <c r="S19" s="880"/>
      <c r="T19" s="880"/>
      <c r="U19" s="880"/>
      <c r="V19" s="880"/>
      <c r="W19" s="1291"/>
    </row>
    <row r="20" spans="1:23" ht="16.5" customHeight="1" x14ac:dyDescent="0.25">
      <c r="I20" s="1245"/>
      <c r="J20" s="1292" t="s">
        <v>1666</v>
      </c>
      <c r="K20" s="916"/>
      <c r="L20" s="916"/>
      <c r="M20" s="916"/>
      <c r="N20" s="916"/>
      <c r="O20" s="916"/>
      <c r="P20" s="916"/>
      <c r="Q20" s="916"/>
      <c r="R20" s="916"/>
      <c r="S20" s="916"/>
      <c r="T20" s="916"/>
      <c r="U20" s="916"/>
      <c r="V20" s="916"/>
      <c r="W20" s="1293"/>
    </row>
    <row r="21" spans="1:23" ht="16.5" customHeight="1" x14ac:dyDescent="0.25">
      <c r="B21" s="40" t="s">
        <v>360</v>
      </c>
      <c r="C21" s="41"/>
      <c r="D21" s="40" t="s">
        <v>1667</v>
      </c>
      <c r="E21" s="41"/>
      <c r="F21" s="40" t="s">
        <v>1668</v>
      </c>
      <c r="G21" s="41"/>
      <c r="H21" s="40" t="s">
        <v>1669</v>
      </c>
      <c r="I21" s="1294" t="s">
        <v>1670</v>
      </c>
      <c r="J21" s="875"/>
      <c r="K21" s="875"/>
      <c r="L21" s="875"/>
      <c r="M21" s="875"/>
      <c r="N21" s="875"/>
      <c r="O21" s="875"/>
      <c r="P21" s="875"/>
      <c r="Q21" s="875"/>
      <c r="R21" s="875"/>
      <c r="S21" s="875"/>
      <c r="T21" s="875"/>
      <c r="U21" s="875"/>
      <c r="V21" s="875"/>
      <c r="W21" s="885"/>
    </row>
    <row r="22" spans="1:23" ht="15.75" thickBot="1" x14ac:dyDescent="0.3">
      <c r="A22" s="41" t="s">
        <v>1671</v>
      </c>
      <c r="B22" s="40" t="s">
        <v>1672</v>
      </c>
      <c r="C22" s="41"/>
      <c r="D22" s="40" t="s">
        <v>1673</v>
      </c>
      <c r="E22" s="41"/>
      <c r="F22" s="40" t="s">
        <v>1673</v>
      </c>
      <c r="G22" s="41"/>
      <c r="H22" s="40" t="s">
        <v>1674</v>
      </c>
      <c r="I22" s="1246"/>
      <c r="J22" s="1247"/>
      <c r="K22" s="1247"/>
      <c r="L22" s="1247"/>
      <c r="M22" s="1247"/>
      <c r="N22" s="38" t="s">
        <v>1675</v>
      </c>
      <c r="O22" s="38"/>
      <c r="P22" s="38"/>
      <c r="Q22" s="38"/>
      <c r="R22" s="38"/>
      <c r="S22" s="38"/>
      <c r="T22" s="38"/>
      <c r="U22" s="38"/>
      <c r="V22" s="38"/>
      <c r="W22" s="170"/>
    </row>
    <row r="23" spans="1:23" ht="15.75" customHeight="1" x14ac:dyDescent="0.25">
      <c r="A23" s="1171" t="s">
        <v>459</v>
      </c>
      <c r="B23" s="128">
        <v>0</v>
      </c>
      <c r="C23" s="2214"/>
      <c r="D23" s="1169" t="s">
        <v>1676</v>
      </c>
      <c r="E23" s="2214"/>
      <c r="F23" s="1169" t="s">
        <v>1676</v>
      </c>
      <c r="G23" s="2214"/>
      <c r="H23" s="1242" t="e">
        <f t="shared" ref="H23:H33" si="0">B23-F23</f>
        <v>#VALUE!</v>
      </c>
      <c r="I23" s="2178" t="s">
        <v>1677</v>
      </c>
      <c r="J23" s="2179"/>
      <c r="K23" s="2179"/>
      <c r="L23" s="2179"/>
      <c r="M23" s="2201"/>
      <c r="N23" s="38" t="s">
        <v>1678</v>
      </c>
      <c r="O23" s="38"/>
      <c r="P23" s="38"/>
      <c r="Q23" s="38"/>
      <c r="R23" s="38"/>
      <c r="S23" s="38"/>
      <c r="T23" s="38"/>
      <c r="U23" s="38"/>
      <c r="V23" s="38"/>
      <c r="W23" s="170"/>
    </row>
    <row r="24" spans="1:23" ht="15.75" customHeight="1" x14ac:dyDescent="0.25">
      <c r="A24" s="1172" t="s">
        <v>462</v>
      </c>
      <c r="B24" s="1174">
        <v>0</v>
      </c>
      <c r="C24" s="2215"/>
      <c r="D24" s="1177" t="s">
        <v>1676</v>
      </c>
      <c r="E24" s="2215"/>
      <c r="F24" s="1177" t="s">
        <v>1676</v>
      </c>
      <c r="G24" s="2215"/>
      <c r="H24" s="1243" t="e">
        <f t="shared" si="0"/>
        <v>#VALUE!</v>
      </c>
      <c r="I24" s="2178" t="s">
        <v>1677</v>
      </c>
      <c r="J24" s="2179"/>
      <c r="K24" s="2179"/>
      <c r="L24" s="2179"/>
      <c r="M24" s="2201"/>
      <c r="N24" s="2169" t="s">
        <v>1679</v>
      </c>
      <c r="O24" s="2170"/>
      <c r="P24" s="2170"/>
      <c r="Q24" s="2170"/>
      <c r="R24" s="2170"/>
      <c r="S24" s="2170"/>
      <c r="T24" s="2170"/>
      <c r="U24" s="2170"/>
      <c r="V24" s="2170"/>
      <c r="W24" s="2171"/>
    </row>
    <row r="25" spans="1:23" ht="15.75" customHeight="1" x14ac:dyDescent="0.25">
      <c r="A25" s="1172" t="s">
        <v>1680</v>
      </c>
      <c r="B25" s="1174">
        <v>0</v>
      </c>
      <c r="C25" s="2215"/>
      <c r="D25" s="1177" t="s">
        <v>1676</v>
      </c>
      <c r="E25" s="2215"/>
      <c r="F25" s="1177" t="s">
        <v>1676</v>
      </c>
      <c r="G25" s="2215"/>
      <c r="H25" s="1243" t="e">
        <f t="shared" si="0"/>
        <v>#VALUE!</v>
      </c>
      <c r="I25" s="2178" t="s">
        <v>1677</v>
      </c>
      <c r="J25" s="2179"/>
      <c r="K25" s="2179"/>
      <c r="L25" s="2179"/>
      <c r="M25" s="2201"/>
      <c r="N25" s="2169" t="s">
        <v>1681</v>
      </c>
      <c r="O25" s="2170"/>
      <c r="P25" s="2170"/>
      <c r="Q25" s="2170"/>
      <c r="R25" s="2170"/>
      <c r="S25" s="2170"/>
      <c r="T25" s="2170"/>
      <c r="U25" s="2170"/>
      <c r="V25" s="2170"/>
      <c r="W25" s="2171"/>
    </row>
    <row r="26" spans="1:23" ht="15.75" customHeight="1" x14ac:dyDescent="0.25">
      <c r="A26" s="1172" t="s">
        <v>1682</v>
      </c>
      <c r="B26" s="1174">
        <v>0</v>
      </c>
      <c r="C26" s="2215"/>
      <c r="D26" s="1177" t="s">
        <v>1676</v>
      </c>
      <c r="E26" s="2215"/>
      <c r="F26" s="1177" t="s">
        <v>1676</v>
      </c>
      <c r="G26" s="2215"/>
      <c r="H26" s="1243" t="e">
        <f t="shared" si="0"/>
        <v>#VALUE!</v>
      </c>
      <c r="I26" s="2178" t="s">
        <v>1677</v>
      </c>
      <c r="J26" s="2179"/>
      <c r="K26" s="2179"/>
      <c r="L26" s="2179"/>
      <c r="M26" s="2201"/>
      <c r="N26" s="2169" t="s">
        <v>1683</v>
      </c>
      <c r="O26" s="2170"/>
      <c r="P26" s="2170"/>
      <c r="Q26" s="2170"/>
      <c r="R26" s="2170"/>
      <c r="S26" s="2170"/>
      <c r="T26" s="2170"/>
      <c r="U26" s="2170"/>
      <c r="V26" s="2170"/>
      <c r="W26" s="2171"/>
    </row>
    <row r="27" spans="1:23" ht="15.75" customHeight="1" x14ac:dyDescent="0.25">
      <c r="A27" s="1172" t="s">
        <v>487</v>
      </c>
      <c r="B27" s="1174">
        <v>0</v>
      </c>
      <c r="C27" s="2215"/>
      <c r="D27" s="1177" t="s">
        <v>1676</v>
      </c>
      <c r="E27" s="2215"/>
      <c r="F27" s="1177" t="s">
        <v>1676</v>
      </c>
      <c r="G27" s="2215"/>
      <c r="H27" s="1243" t="e">
        <f t="shared" si="0"/>
        <v>#VALUE!</v>
      </c>
      <c r="I27" s="2178" t="s">
        <v>1677</v>
      </c>
      <c r="J27" s="2179"/>
      <c r="K27" s="2179"/>
      <c r="L27" s="2179"/>
      <c r="M27" s="2201"/>
      <c r="N27" s="2169" t="s">
        <v>1684</v>
      </c>
      <c r="O27" s="2170"/>
      <c r="P27" s="2170"/>
      <c r="Q27" s="2170"/>
      <c r="R27" s="2170"/>
      <c r="S27" s="2170"/>
      <c r="T27" s="2170"/>
      <c r="U27" s="2170"/>
      <c r="V27" s="2170"/>
      <c r="W27" s="2171"/>
    </row>
    <row r="28" spans="1:23" ht="15.75" customHeight="1" x14ac:dyDescent="0.25">
      <c r="A28" s="1172" t="s">
        <v>488</v>
      </c>
      <c r="B28" s="1174">
        <v>0</v>
      </c>
      <c r="C28" s="2215"/>
      <c r="D28" s="1177" t="s">
        <v>1676</v>
      </c>
      <c r="E28" s="2215"/>
      <c r="F28" s="1177" t="s">
        <v>1676</v>
      </c>
      <c r="G28" s="2215"/>
      <c r="H28" s="1243" t="e">
        <f>B28-F28</f>
        <v>#VALUE!</v>
      </c>
      <c r="I28" s="2178" t="s">
        <v>1677</v>
      </c>
      <c r="J28" s="2179"/>
      <c r="K28" s="2179"/>
      <c r="L28" s="2179"/>
      <c r="M28" s="2201"/>
      <c r="N28" s="2169" t="s">
        <v>1685</v>
      </c>
      <c r="O28" s="2170"/>
      <c r="P28" s="2170"/>
      <c r="Q28" s="2170"/>
      <c r="R28" s="2170"/>
      <c r="S28" s="2170"/>
      <c r="T28" s="2170"/>
      <c r="U28" s="2170"/>
      <c r="V28" s="2170"/>
      <c r="W28" s="2171"/>
    </row>
    <row r="29" spans="1:23" ht="15.75" customHeight="1" x14ac:dyDescent="0.25">
      <c r="A29" s="1172" t="s">
        <v>1686</v>
      </c>
      <c r="B29" s="1174">
        <v>0</v>
      </c>
      <c r="C29" s="2215"/>
      <c r="D29" s="1177" t="s">
        <v>1676</v>
      </c>
      <c r="E29" s="2215"/>
      <c r="F29" s="1177" t="s">
        <v>1676</v>
      </c>
      <c r="G29" s="2215"/>
      <c r="H29" s="1243" t="e">
        <f t="shared" si="0"/>
        <v>#VALUE!</v>
      </c>
      <c r="I29" s="2178" t="s">
        <v>1677</v>
      </c>
      <c r="J29" s="2179"/>
      <c r="K29" s="2179"/>
      <c r="L29" s="2179"/>
      <c r="M29" s="2180"/>
      <c r="N29" s="2166" t="s">
        <v>1687</v>
      </c>
      <c r="O29" s="2167"/>
      <c r="P29" s="2167"/>
      <c r="Q29" s="2167"/>
      <c r="R29" s="2167"/>
      <c r="S29" s="2167"/>
      <c r="T29" s="2167"/>
      <c r="U29" s="2167"/>
      <c r="V29" s="2167"/>
      <c r="W29" s="2168"/>
    </row>
    <row r="30" spans="1:23" ht="15.75" customHeight="1" x14ac:dyDescent="0.25">
      <c r="A30" s="1172" t="s">
        <v>1688</v>
      </c>
      <c r="B30" s="1174">
        <v>0</v>
      </c>
      <c r="C30" s="2215"/>
      <c r="D30" s="1177" t="s">
        <v>1676</v>
      </c>
      <c r="E30" s="2215"/>
      <c r="F30" s="1177" t="s">
        <v>1676</v>
      </c>
      <c r="G30" s="2215"/>
      <c r="H30" s="1243" t="e">
        <f t="shared" si="0"/>
        <v>#VALUE!</v>
      </c>
      <c r="I30" s="2178" t="s">
        <v>1677</v>
      </c>
      <c r="J30" s="2179"/>
      <c r="K30" s="2179"/>
      <c r="L30" s="2179"/>
      <c r="M30" s="2180"/>
      <c r="N30" s="2166"/>
      <c r="O30" s="2167"/>
      <c r="P30" s="2167"/>
      <c r="Q30" s="2167"/>
      <c r="R30" s="2167"/>
      <c r="S30" s="2167"/>
      <c r="T30" s="2167"/>
      <c r="U30" s="2167"/>
      <c r="V30" s="2167"/>
      <c r="W30" s="2168"/>
    </row>
    <row r="31" spans="1:23" ht="15.75" customHeight="1" x14ac:dyDescent="0.25">
      <c r="A31" s="1172" t="s">
        <v>1689</v>
      </c>
      <c r="B31" s="1174">
        <v>0</v>
      </c>
      <c r="C31" s="2215"/>
      <c r="D31" s="1177" t="s">
        <v>1676</v>
      </c>
      <c r="E31" s="2215"/>
      <c r="F31" s="1177" t="s">
        <v>1676</v>
      </c>
      <c r="G31" s="2215"/>
      <c r="H31" s="1243" t="e">
        <f t="shared" si="0"/>
        <v>#VALUE!</v>
      </c>
      <c r="I31" s="2178" t="s">
        <v>1677</v>
      </c>
      <c r="J31" s="2179"/>
      <c r="K31" s="2179"/>
      <c r="L31" s="2179"/>
      <c r="M31" s="2180"/>
      <c r="N31" s="2166"/>
      <c r="O31" s="2167"/>
      <c r="P31" s="2167"/>
      <c r="Q31" s="2167"/>
      <c r="R31" s="2167"/>
      <c r="S31" s="2167"/>
      <c r="T31" s="2167"/>
      <c r="U31" s="2167"/>
      <c r="V31" s="2167"/>
      <c r="W31" s="2168"/>
    </row>
    <row r="32" spans="1:23" ht="15.75" customHeight="1" x14ac:dyDescent="0.25">
      <c r="A32" s="1172" t="s">
        <v>1690</v>
      </c>
      <c r="B32" s="1174">
        <v>0</v>
      </c>
      <c r="C32" s="2215"/>
      <c r="D32" s="1177" t="s">
        <v>1676</v>
      </c>
      <c r="E32" s="2215"/>
      <c r="F32" s="1177" t="s">
        <v>1676</v>
      </c>
      <c r="G32" s="2215"/>
      <c r="H32" s="1243" t="e">
        <f t="shared" si="0"/>
        <v>#VALUE!</v>
      </c>
      <c r="I32" s="2178" t="s">
        <v>1677</v>
      </c>
      <c r="J32" s="2179"/>
      <c r="K32" s="2179"/>
      <c r="L32" s="2179"/>
      <c r="M32" s="2180"/>
      <c r="N32" s="2166"/>
      <c r="O32" s="2167"/>
      <c r="P32" s="2167"/>
      <c r="Q32" s="2167"/>
      <c r="R32" s="2167"/>
      <c r="S32" s="2167"/>
      <c r="T32" s="2167"/>
      <c r="U32" s="2167"/>
      <c r="V32" s="2167"/>
      <c r="W32" s="2168"/>
    </row>
    <row r="33" spans="1:23" ht="15.75" customHeight="1" thickBot="1" x14ac:dyDescent="0.3">
      <c r="A33" s="1172" t="s">
        <v>494</v>
      </c>
      <c r="B33" s="1175">
        <v>0</v>
      </c>
      <c r="C33" s="2215"/>
      <c r="D33" s="1178" t="s">
        <v>1676</v>
      </c>
      <c r="E33" s="2215"/>
      <c r="F33" s="1178" t="s">
        <v>1676</v>
      </c>
      <c r="G33" s="2215"/>
      <c r="H33" s="1244" t="e">
        <f t="shared" si="0"/>
        <v>#VALUE!</v>
      </c>
      <c r="I33" s="2183" t="s">
        <v>1677</v>
      </c>
      <c r="J33" s="2184"/>
      <c r="K33" s="2184"/>
      <c r="L33" s="2184"/>
      <c r="M33" s="2185"/>
      <c r="N33" s="897" t="s">
        <v>1691</v>
      </c>
      <c r="O33" s="897"/>
      <c r="P33" s="897"/>
      <c r="Q33" s="897"/>
      <c r="R33" s="897"/>
      <c r="S33" s="897"/>
      <c r="T33" s="897"/>
      <c r="U33" s="897"/>
      <c r="V33" s="897"/>
      <c r="W33" s="898"/>
    </row>
    <row r="34" spans="1:23" ht="15.75" customHeight="1" thickBot="1" x14ac:dyDescent="0.3">
      <c r="A34" s="172" t="s">
        <v>495</v>
      </c>
      <c r="B34" s="1173">
        <f>SUM(B23:B33)</f>
        <v>0</v>
      </c>
      <c r="C34" s="2216"/>
      <c r="D34" s="1176">
        <f>SUM(D23:D33)</f>
        <v>0</v>
      </c>
      <c r="E34" s="2216"/>
      <c r="F34" s="71">
        <f>SUM(F23:F33)</f>
        <v>0</v>
      </c>
      <c r="G34" s="2216"/>
      <c r="H34" s="1170" t="e">
        <f>SUM(H23:H33)</f>
        <v>#VALUE!</v>
      </c>
    </row>
    <row r="35" spans="1:23" ht="15.75" thickBot="1" x14ac:dyDescent="0.3">
      <c r="B35" s="93"/>
      <c r="D35" s="93"/>
    </row>
    <row r="36" spans="1:23" x14ac:dyDescent="0.25">
      <c r="A36" s="2186" t="s">
        <v>1692</v>
      </c>
      <c r="B36" s="2186"/>
      <c r="D36" s="94">
        <f>D34-D37</f>
        <v>0</v>
      </c>
      <c r="F36" s="2187" t="s">
        <v>1693</v>
      </c>
      <c r="G36" s="2188"/>
      <c r="H36" s="2189"/>
      <c r="J36" s="97"/>
    </row>
    <row r="37" spans="1:23" ht="15.75" thickBot="1" x14ac:dyDescent="0.3">
      <c r="A37" s="2196" t="s">
        <v>1694</v>
      </c>
      <c r="B37" s="2196"/>
      <c r="C37" s="89"/>
      <c r="D37" s="95">
        <v>0</v>
      </c>
      <c r="F37" s="2190"/>
      <c r="G37" s="2191"/>
      <c r="H37" s="2192"/>
    </row>
    <row r="38" spans="1:23" ht="15.75" thickBot="1" x14ac:dyDescent="0.3">
      <c r="A38" s="2186" t="s">
        <v>1695</v>
      </c>
      <c r="B38" s="2186"/>
      <c r="D38" s="96">
        <f>D37+D36</f>
        <v>0</v>
      </c>
      <c r="F38" s="2190"/>
      <c r="G38" s="2191"/>
      <c r="H38" s="2192"/>
    </row>
    <row r="39" spans="1:23" ht="15.75" thickBot="1" x14ac:dyDescent="0.3">
      <c r="A39" s="2197" t="s">
        <v>1696</v>
      </c>
      <c r="B39" s="1453"/>
      <c r="D39" s="97"/>
      <c r="F39" s="2193"/>
      <c r="G39" s="2194"/>
      <c r="H39" s="2195"/>
    </row>
    <row r="40" spans="1:23" x14ac:dyDescent="0.25">
      <c r="A40" s="2198"/>
      <c r="B40" s="98"/>
      <c r="C40" s="99"/>
      <c r="D40" s="99"/>
      <c r="F40" s="100"/>
      <c r="G40" s="100"/>
      <c r="H40" s="100"/>
    </row>
    <row r="41" spans="1:23" x14ac:dyDescent="0.25">
      <c r="A41" s="2198"/>
      <c r="B41" s="2199"/>
      <c r="C41" s="2199"/>
      <c r="D41" s="2199"/>
      <c r="F41" s="101" t="s">
        <v>1697</v>
      </c>
      <c r="G41" s="2200"/>
      <c r="H41" s="2200"/>
    </row>
    <row r="42" spans="1:23" hidden="1" x14ac:dyDescent="0.25">
      <c r="H42" t="s">
        <v>1698</v>
      </c>
    </row>
    <row r="44" spans="1:23" ht="54.75" customHeight="1" x14ac:dyDescent="0.25">
      <c r="A44" s="2172" t="s">
        <v>1699</v>
      </c>
      <c r="B44" s="2173"/>
      <c r="C44" s="2173"/>
      <c r="D44" s="2173"/>
      <c r="E44" s="2173"/>
      <c r="F44" s="2173"/>
      <c r="G44" s="2173"/>
      <c r="H44" s="2174"/>
    </row>
    <row r="45" spans="1:23" ht="15.75" thickBot="1" x14ac:dyDescent="0.3">
      <c r="A45" s="1295"/>
      <c r="B45" s="1295"/>
      <c r="C45" s="1295"/>
      <c r="D45" s="1295"/>
      <c r="E45" s="1295"/>
      <c r="F45" s="1295"/>
      <c r="G45" s="1295"/>
      <c r="H45" s="1295"/>
      <c r="J45" s="886"/>
      <c r="K45" s="886"/>
      <c r="L45" s="886"/>
      <c r="M45" s="886"/>
      <c r="N45" s="886"/>
      <c r="O45" s="886"/>
      <c r="P45" s="886"/>
      <c r="Q45" s="886"/>
      <c r="R45" s="886"/>
      <c r="S45" s="886"/>
      <c r="T45" s="886"/>
      <c r="U45" s="886"/>
      <c r="V45" s="886"/>
      <c r="W45" s="886"/>
    </row>
    <row r="46" spans="1:23" ht="15" customHeight="1" x14ac:dyDescent="0.25">
      <c r="A46" s="101"/>
      <c r="B46" s="101"/>
      <c r="C46" s="1349"/>
      <c r="D46" s="1349"/>
      <c r="E46" s="1349"/>
      <c r="F46" s="1349"/>
      <c r="I46" s="1267"/>
      <c r="J46" s="1296" t="s">
        <v>1666</v>
      </c>
      <c r="K46" s="1296"/>
      <c r="L46" s="1296"/>
      <c r="M46" s="1296"/>
      <c r="N46" s="1296"/>
      <c r="O46" s="1296"/>
      <c r="P46" s="1296"/>
      <c r="Q46" s="1296"/>
      <c r="R46" s="1296"/>
      <c r="S46" s="1296"/>
      <c r="T46" s="1296"/>
      <c r="U46" s="1296"/>
      <c r="V46" s="1296"/>
      <c r="W46" s="1297"/>
    </row>
    <row r="47" spans="1:23" ht="15.75" customHeight="1" x14ac:dyDescent="0.25">
      <c r="A47" s="2151" t="s">
        <v>1700</v>
      </c>
      <c r="B47" s="40" t="s">
        <v>360</v>
      </c>
      <c r="C47" s="41"/>
      <c r="D47" s="40" t="s">
        <v>1667</v>
      </c>
      <c r="E47" s="41"/>
      <c r="F47" s="40" t="s">
        <v>1668</v>
      </c>
      <c r="G47" s="41"/>
      <c r="H47" s="40" t="s">
        <v>1669</v>
      </c>
      <c r="I47" s="1294" t="s">
        <v>1701</v>
      </c>
      <c r="J47" s="875"/>
      <c r="K47" s="875"/>
      <c r="L47" s="875"/>
      <c r="M47" s="875"/>
      <c r="N47" s="875"/>
      <c r="O47" s="875"/>
      <c r="P47" s="875"/>
      <c r="Q47" s="875"/>
      <c r="R47" s="875"/>
      <c r="S47" s="875"/>
      <c r="T47" s="875"/>
      <c r="U47" s="875"/>
      <c r="V47" s="875"/>
      <c r="W47" s="885"/>
    </row>
    <row r="48" spans="1:23" ht="15.75" customHeight="1" thickBot="1" x14ac:dyDescent="0.3">
      <c r="A48" s="2152"/>
      <c r="B48" s="102" t="s">
        <v>1672</v>
      </c>
      <c r="C48" s="103"/>
      <c r="D48" s="102" t="s">
        <v>1673</v>
      </c>
      <c r="E48" s="103"/>
      <c r="F48" s="102" t="s">
        <v>1673</v>
      </c>
      <c r="G48" s="103"/>
      <c r="H48" s="102" t="s">
        <v>1702</v>
      </c>
      <c r="I48" s="1246"/>
      <c r="J48" s="1247"/>
      <c r="K48" s="1247"/>
      <c r="L48" s="1247"/>
      <c r="M48" s="1247"/>
      <c r="N48" s="38" t="s">
        <v>1675</v>
      </c>
      <c r="O48" s="38"/>
      <c r="P48" s="38"/>
      <c r="Q48" s="38"/>
      <c r="R48" s="38"/>
      <c r="S48" s="38"/>
      <c r="T48" s="38"/>
      <c r="U48" s="38"/>
      <c r="V48" s="38"/>
      <c r="W48" s="170"/>
    </row>
    <row r="49" spans="1:23" ht="15.75" customHeight="1" x14ac:dyDescent="0.25">
      <c r="A49" s="171" t="s">
        <v>459</v>
      </c>
      <c r="B49" s="128">
        <v>0</v>
      </c>
      <c r="C49" s="2175"/>
      <c r="D49" s="1324" t="s">
        <v>1676</v>
      </c>
      <c r="E49" s="2175"/>
      <c r="F49" s="1324" t="s">
        <v>1676</v>
      </c>
      <c r="G49" s="2175"/>
      <c r="H49" s="1325" t="e">
        <f t="shared" ref="H49:H59" si="1">B49-F49</f>
        <v>#VALUE!</v>
      </c>
      <c r="I49" s="2178" t="s">
        <v>1703</v>
      </c>
      <c r="J49" s="2179"/>
      <c r="K49" s="2179"/>
      <c r="L49" s="2179"/>
      <c r="M49" s="2180"/>
      <c r="N49" s="38" t="s">
        <v>1704</v>
      </c>
      <c r="O49" s="38"/>
      <c r="P49" s="38"/>
      <c r="Q49" s="38"/>
      <c r="R49" s="38"/>
      <c r="S49" s="38"/>
      <c r="T49" s="38"/>
      <c r="U49" s="38"/>
      <c r="V49" s="38"/>
      <c r="W49" s="170"/>
    </row>
    <row r="50" spans="1:23" ht="15.75" customHeight="1" x14ac:dyDescent="0.25">
      <c r="A50" s="42" t="s">
        <v>462</v>
      </c>
      <c r="B50" s="1174">
        <v>0</v>
      </c>
      <c r="C50" s="2176"/>
      <c r="D50" s="1326" t="s">
        <v>1676</v>
      </c>
      <c r="E50" s="2176"/>
      <c r="F50" s="1326" t="s">
        <v>1676</v>
      </c>
      <c r="G50" s="2176"/>
      <c r="H50" s="1327" t="e">
        <f t="shared" si="1"/>
        <v>#VALUE!</v>
      </c>
      <c r="I50" s="2165" t="s">
        <v>1703</v>
      </c>
      <c r="J50" s="2146"/>
      <c r="K50" s="2146"/>
      <c r="L50" s="2146"/>
      <c r="M50" s="2146"/>
      <c r="N50" s="2169" t="s">
        <v>1705</v>
      </c>
      <c r="O50" s="2170"/>
      <c r="P50" s="2170"/>
      <c r="Q50" s="2170"/>
      <c r="R50" s="2170"/>
      <c r="S50" s="2170"/>
      <c r="T50" s="2170"/>
      <c r="U50" s="2170"/>
      <c r="V50" s="2170"/>
      <c r="W50" s="2171"/>
    </row>
    <row r="51" spans="1:23" ht="15.75" customHeight="1" x14ac:dyDescent="0.25">
      <c r="A51" s="42" t="s">
        <v>1680</v>
      </c>
      <c r="B51" s="1174">
        <v>0</v>
      </c>
      <c r="C51" s="2176"/>
      <c r="D51" s="1326" t="s">
        <v>1676</v>
      </c>
      <c r="E51" s="2176"/>
      <c r="F51" s="1326" t="s">
        <v>1676</v>
      </c>
      <c r="G51" s="2176"/>
      <c r="H51" s="1327" t="e">
        <f t="shared" si="1"/>
        <v>#VALUE!</v>
      </c>
      <c r="I51" s="2165" t="s">
        <v>1703</v>
      </c>
      <c r="J51" s="2146"/>
      <c r="K51" s="2146"/>
      <c r="L51" s="2146"/>
      <c r="M51" s="2146"/>
      <c r="N51" s="2169" t="s">
        <v>1706</v>
      </c>
      <c r="O51" s="2170"/>
      <c r="P51" s="2170"/>
      <c r="Q51" s="2170"/>
      <c r="R51" s="2170"/>
      <c r="S51" s="2170"/>
      <c r="T51" s="2170"/>
      <c r="U51" s="2170"/>
      <c r="V51" s="2170"/>
      <c r="W51" s="2171"/>
    </row>
    <row r="52" spans="1:23" ht="15.75" customHeight="1" x14ac:dyDescent="0.25">
      <c r="A52" s="42" t="s">
        <v>1682</v>
      </c>
      <c r="B52" s="1174">
        <v>0</v>
      </c>
      <c r="C52" s="2176"/>
      <c r="D52" s="1326" t="s">
        <v>1676</v>
      </c>
      <c r="E52" s="2176"/>
      <c r="F52" s="1326" t="s">
        <v>1676</v>
      </c>
      <c r="G52" s="2176"/>
      <c r="H52" s="1327" t="e">
        <f t="shared" si="1"/>
        <v>#VALUE!</v>
      </c>
      <c r="I52" s="2165" t="s">
        <v>1703</v>
      </c>
      <c r="J52" s="2146"/>
      <c r="K52" s="2146"/>
      <c r="L52" s="2146"/>
      <c r="M52" s="2146"/>
      <c r="N52" s="2169" t="s">
        <v>1683</v>
      </c>
      <c r="O52" s="2170"/>
      <c r="P52" s="2170"/>
      <c r="Q52" s="2170"/>
      <c r="R52" s="2170"/>
      <c r="S52" s="2170"/>
      <c r="T52" s="2170"/>
      <c r="U52" s="2170"/>
      <c r="V52" s="2170"/>
      <c r="W52" s="2171"/>
    </row>
    <row r="53" spans="1:23" ht="15.75" customHeight="1" x14ac:dyDescent="0.25">
      <c r="A53" s="42" t="s">
        <v>487</v>
      </c>
      <c r="B53" s="1174">
        <v>0</v>
      </c>
      <c r="C53" s="2176"/>
      <c r="D53" s="1326" t="s">
        <v>1676</v>
      </c>
      <c r="E53" s="2176"/>
      <c r="F53" s="1326" t="s">
        <v>1676</v>
      </c>
      <c r="G53" s="2176"/>
      <c r="H53" s="1327" t="e">
        <f t="shared" si="1"/>
        <v>#VALUE!</v>
      </c>
      <c r="I53" s="2165" t="s">
        <v>1703</v>
      </c>
      <c r="J53" s="2146"/>
      <c r="K53" s="2146"/>
      <c r="L53" s="2146"/>
      <c r="M53" s="2146"/>
      <c r="N53" s="2169" t="s">
        <v>1684</v>
      </c>
      <c r="O53" s="2170"/>
      <c r="P53" s="2170"/>
      <c r="Q53" s="2170"/>
      <c r="R53" s="2170"/>
      <c r="S53" s="2170"/>
      <c r="T53" s="2170"/>
      <c r="U53" s="2170"/>
      <c r="V53" s="2170"/>
      <c r="W53" s="2171"/>
    </row>
    <row r="54" spans="1:23" ht="15.75" customHeight="1" x14ac:dyDescent="0.25">
      <c r="A54" s="42" t="s">
        <v>488</v>
      </c>
      <c r="B54" s="1174">
        <v>0</v>
      </c>
      <c r="C54" s="2176"/>
      <c r="D54" s="1326" t="s">
        <v>1676</v>
      </c>
      <c r="E54" s="2176"/>
      <c r="F54" s="1326" t="s">
        <v>1676</v>
      </c>
      <c r="G54" s="2176"/>
      <c r="H54" s="1327" t="e">
        <f t="shared" si="1"/>
        <v>#VALUE!</v>
      </c>
      <c r="I54" s="2165" t="s">
        <v>1703</v>
      </c>
      <c r="J54" s="2146"/>
      <c r="K54" s="2146"/>
      <c r="L54" s="2146"/>
      <c r="M54" s="2146"/>
      <c r="N54" s="2169" t="s">
        <v>1685</v>
      </c>
      <c r="O54" s="2170"/>
      <c r="P54" s="2170"/>
      <c r="Q54" s="2170"/>
      <c r="R54" s="2170"/>
      <c r="S54" s="2170"/>
      <c r="T54" s="2170"/>
      <c r="U54" s="2170"/>
      <c r="V54" s="2170"/>
      <c r="W54" s="2171"/>
    </row>
    <row r="55" spans="1:23" ht="15.75" customHeight="1" x14ac:dyDescent="0.25">
      <c r="A55" s="42" t="s">
        <v>1686</v>
      </c>
      <c r="B55" s="1174">
        <v>0</v>
      </c>
      <c r="C55" s="2176"/>
      <c r="D55" s="1326" t="s">
        <v>1676</v>
      </c>
      <c r="E55" s="2176"/>
      <c r="F55" s="1326" t="s">
        <v>1676</v>
      </c>
      <c r="G55" s="2176"/>
      <c r="H55" s="1327" t="e">
        <f t="shared" si="1"/>
        <v>#VALUE!</v>
      </c>
      <c r="I55" s="2165" t="s">
        <v>1703</v>
      </c>
      <c r="J55" s="2146"/>
      <c r="K55" s="2146"/>
      <c r="L55" s="2146"/>
      <c r="M55" s="2146"/>
      <c r="N55" s="2166" t="s">
        <v>1687</v>
      </c>
      <c r="O55" s="2167"/>
      <c r="P55" s="2167"/>
      <c r="Q55" s="2167"/>
      <c r="R55" s="2167"/>
      <c r="S55" s="2167"/>
      <c r="T55" s="2167"/>
      <c r="U55" s="2167"/>
      <c r="V55" s="2167"/>
      <c r="W55" s="2168"/>
    </row>
    <row r="56" spans="1:23" ht="15.75" customHeight="1" x14ac:dyDescent="0.25">
      <c r="A56" s="42" t="s">
        <v>1688</v>
      </c>
      <c r="B56" s="1174">
        <v>0</v>
      </c>
      <c r="C56" s="2176"/>
      <c r="D56" s="1326" t="s">
        <v>1676</v>
      </c>
      <c r="E56" s="2176"/>
      <c r="F56" s="1326" t="s">
        <v>1676</v>
      </c>
      <c r="G56" s="2176"/>
      <c r="H56" s="1327" t="e">
        <f t="shared" si="1"/>
        <v>#VALUE!</v>
      </c>
      <c r="I56" s="2165" t="s">
        <v>1703</v>
      </c>
      <c r="J56" s="2146"/>
      <c r="K56" s="2146"/>
      <c r="L56" s="2146"/>
      <c r="M56" s="2146"/>
      <c r="N56" s="2166"/>
      <c r="O56" s="2167"/>
      <c r="P56" s="2167"/>
      <c r="Q56" s="2167"/>
      <c r="R56" s="2167"/>
      <c r="S56" s="2167"/>
      <c r="T56" s="2167"/>
      <c r="U56" s="2167"/>
      <c r="V56" s="2167"/>
      <c r="W56" s="2168"/>
    </row>
    <row r="57" spans="1:23" ht="15.75" customHeight="1" x14ac:dyDescent="0.25">
      <c r="A57" s="42" t="s">
        <v>1689</v>
      </c>
      <c r="B57" s="1174">
        <v>0</v>
      </c>
      <c r="C57" s="2176"/>
      <c r="D57" s="1326" t="s">
        <v>1676</v>
      </c>
      <c r="E57" s="2176"/>
      <c r="F57" s="1326" t="s">
        <v>1676</v>
      </c>
      <c r="G57" s="2176"/>
      <c r="H57" s="1328" t="e">
        <f t="shared" si="1"/>
        <v>#VALUE!</v>
      </c>
      <c r="I57" s="2165" t="s">
        <v>1703</v>
      </c>
      <c r="J57" s="2146"/>
      <c r="K57" s="2146"/>
      <c r="L57" s="2146"/>
      <c r="M57" s="2146"/>
      <c r="N57" s="2166"/>
      <c r="O57" s="2167"/>
      <c r="P57" s="2167"/>
      <c r="Q57" s="2167"/>
      <c r="R57" s="2167"/>
      <c r="S57" s="2167"/>
      <c r="T57" s="2167"/>
      <c r="U57" s="2167"/>
      <c r="V57" s="2167"/>
      <c r="W57" s="2168"/>
    </row>
    <row r="58" spans="1:23" ht="15.75" customHeight="1" x14ac:dyDescent="0.25">
      <c r="A58" s="42" t="s">
        <v>1690</v>
      </c>
      <c r="B58" s="1174">
        <v>0</v>
      </c>
      <c r="C58" s="2176"/>
      <c r="D58" s="1326" t="s">
        <v>1676</v>
      </c>
      <c r="E58" s="2176"/>
      <c r="F58" s="1326" t="s">
        <v>1676</v>
      </c>
      <c r="G58" s="2176"/>
      <c r="H58" s="1328" t="e">
        <f t="shared" si="1"/>
        <v>#VALUE!</v>
      </c>
      <c r="I58" s="2165" t="s">
        <v>1703</v>
      </c>
      <c r="J58" s="2146"/>
      <c r="K58" s="2146"/>
      <c r="L58" s="2146"/>
      <c r="M58" s="2146"/>
      <c r="N58" s="2166"/>
      <c r="O58" s="2167"/>
      <c r="P58" s="2167"/>
      <c r="Q58" s="2167"/>
      <c r="R58" s="2167"/>
      <c r="S58" s="2167"/>
      <c r="T58" s="2167"/>
      <c r="U58" s="2167"/>
      <c r="V58" s="2167"/>
      <c r="W58" s="2168"/>
    </row>
    <row r="59" spans="1:23" ht="15.75" customHeight="1" thickBot="1" x14ac:dyDescent="0.3">
      <c r="A59" s="899" t="s">
        <v>1707</v>
      </c>
      <c r="B59" s="1175">
        <v>0</v>
      </c>
      <c r="C59" s="2176"/>
      <c r="D59" s="1329" t="s">
        <v>1676</v>
      </c>
      <c r="E59" s="2176"/>
      <c r="F59" s="1329" t="s">
        <v>1676</v>
      </c>
      <c r="G59" s="2176"/>
      <c r="H59" s="1328" t="e">
        <f t="shared" si="1"/>
        <v>#VALUE!</v>
      </c>
      <c r="I59" s="2181" t="s">
        <v>1703</v>
      </c>
      <c r="J59" s="2182"/>
      <c r="K59" s="2182"/>
      <c r="L59" s="2182"/>
      <c r="M59" s="2182"/>
      <c r="N59" s="897" t="s">
        <v>1691</v>
      </c>
      <c r="O59" s="897"/>
      <c r="P59" s="897"/>
      <c r="Q59" s="897"/>
      <c r="R59" s="897"/>
      <c r="S59" s="897"/>
      <c r="T59" s="897"/>
      <c r="U59" s="897"/>
      <c r="V59" s="897"/>
      <c r="W59" s="898"/>
    </row>
    <row r="60" spans="1:23" ht="15.75" customHeight="1" thickBot="1" x14ac:dyDescent="0.3">
      <c r="A60" s="92" t="s">
        <v>495</v>
      </c>
      <c r="B60" s="70">
        <f>SUM(B49:B59)</f>
        <v>0</v>
      </c>
      <c r="C60" s="2177"/>
      <c r="D60" s="71">
        <f>SUM(D49:D59)</f>
        <v>0</v>
      </c>
      <c r="E60" s="2177"/>
      <c r="F60" s="71">
        <f>SUM(F49:F59)</f>
        <v>0</v>
      </c>
      <c r="G60" s="2177"/>
      <c r="H60" s="1170" t="e">
        <f>SUM(H49:H59)</f>
        <v>#VALUE!</v>
      </c>
    </row>
    <row r="61" spans="1:23" x14ac:dyDescent="0.25">
      <c r="A61" s="101"/>
      <c r="B61" s="101"/>
      <c r="C61" s="1349"/>
      <c r="D61" s="1349"/>
      <c r="E61" s="1349"/>
      <c r="F61" s="1349"/>
    </row>
    <row r="62" spans="1:23" ht="30.75" customHeight="1" x14ac:dyDescent="0.25">
      <c r="A62" s="2153" t="s">
        <v>1708</v>
      </c>
      <c r="B62" s="2153"/>
      <c r="C62" s="2153"/>
      <c r="D62" s="2153"/>
      <c r="E62" s="2153"/>
      <c r="F62" s="2153"/>
      <c r="G62" s="2153"/>
      <c r="H62" s="2153"/>
      <c r="K62" s="97"/>
    </row>
    <row r="63" spans="1:23" x14ac:dyDescent="0.25">
      <c r="A63" s="104"/>
      <c r="B63" s="105"/>
      <c r="C63" s="105"/>
      <c r="D63" s="105"/>
      <c r="E63" s="105"/>
      <c r="F63" s="105"/>
      <c r="G63" s="105"/>
      <c r="H63" s="105"/>
    </row>
    <row r="64" spans="1:23" ht="15.75" thickBot="1" x14ac:dyDescent="0.3"/>
    <row r="65" spans="1:13" ht="15.75" customHeight="1" thickBot="1" x14ac:dyDescent="0.3">
      <c r="A65" s="2154" t="s">
        <v>1709</v>
      </c>
      <c r="B65" s="2155"/>
      <c r="C65" s="2155"/>
      <c r="D65" s="2155"/>
      <c r="E65" s="2155"/>
      <c r="F65" s="2155"/>
      <c r="G65" s="2155"/>
      <c r="H65" s="2155"/>
      <c r="I65" s="2155"/>
      <c r="J65" s="2156"/>
      <c r="K65" s="984"/>
      <c r="L65" s="984"/>
      <c r="M65" s="984"/>
    </row>
    <row r="66" spans="1:13" ht="14.45" customHeight="1" thickBot="1" x14ac:dyDescent="0.3">
      <c r="A66" s="1305"/>
      <c r="B66" s="2157" t="s">
        <v>1567</v>
      </c>
      <c r="C66" s="2158"/>
      <c r="D66" s="2159"/>
      <c r="E66" s="2160" t="s">
        <v>1601</v>
      </c>
      <c r="F66" s="2161"/>
      <c r="G66" s="2161"/>
      <c r="H66" s="2161"/>
      <c r="I66" s="2162"/>
      <c r="J66" s="2163" t="s">
        <v>617</v>
      </c>
      <c r="K66" s="984"/>
      <c r="L66" s="984"/>
      <c r="M66" s="984"/>
    </row>
    <row r="67" spans="1:13" ht="48" customHeight="1" thickBot="1" x14ac:dyDescent="0.3">
      <c r="A67" s="1306" t="s">
        <v>1710</v>
      </c>
      <c r="B67" s="1307" t="s">
        <v>1711</v>
      </c>
      <c r="C67" s="1308"/>
      <c r="D67" s="1307" t="s">
        <v>1712</v>
      </c>
      <c r="E67" s="1309"/>
      <c r="F67" s="1307" t="s">
        <v>1713</v>
      </c>
      <c r="G67" s="1310"/>
      <c r="H67" s="1307" t="s">
        <v>1714</v>
      </c>
      <c r="I67" s="1307" t="s">
        <v>1715</v>
      </c>
      <c r="J67" s="2164"/>
      <c r="K67" s="984"/>
      <c r="L67" s="984"/>
      <c r="M67" s="984"/>
    </row>
    <row r="68" spans="1:13" ht="30" x14ac:dyDescent="0.25">
      <c r="A68" s="1311" t="s">
        <v>1716</v>
      </c>
      <c r="B68" s="1312" t="s">
        <v>1676</v>
      </c>
      <c r="C68" s="1395"/>
      <c r="D68" s="1312" t="s">
        <v>1676</v>
      </c>
      <c r="E68" s="1395"/>
      <c r="F68" s="1312" t="s">
        <v>1676</v>
      </c>
      <c r="G68" s="1393"/>
      <c r="H68" s="1312" t="s">
        <v>1676</v>
      </c>
      <c r="I68" s="1312" t="str">
        <f>F29</f>
        <v>[Enter $ amount]</v>
      </c>
      <c r="J68" s="1312" t="s">
        <v>1591</v>
      </c>
      <c r="K68" s="984"/>
      <c r="L68" s="984"/>
      <c r="M68" s="984"/>
    </row>
    <row r="69" spans="1:13" ht="30.75" thickBot="1" x14ac:dyDescent="0.3">
      <c r="A69" s="1313" t="s">
        <v>1717</v>
      </c>
      <c r="B69" s="1314" t="s">
        <v>1676</v>
      </c>
      <c r="C69" s="1315"/>
      <c r="D69" s="1314" t="s">
        <v>1676</v>
      </c>
      <c r="E69" s="1315"/>
      <c r="F69" s="1314" t="s">
        <v>1676</v>
      </c>
      <c r="G69" s="1397"/>
      <c r="H69" s="1314" t="s">
        <v>1676</v>
      </c>
      <c r="I69" s="1314" t="str">
        <f>F55</f>
        <v>[Enter $ amount]</v>
      </c>
      <c r="J69" s="1314" t="s">
        <v>1591</v>
      </c>
      <c r="K69" s="984"/>
      <c r="L69" s="984"/>
      <c r="M69" s="984"/>
    </row>
    <row r="70" spans="1:13" ht="30" x14ac:dyDescent="0.25">
      <c r="A70" s="1311" t="s">
        <v>1718</v>
      </c>
      <c r="B70" s="1312" t="s">
        <v>1676</v>
      </c>
      <c r="C70" s="1316"/>
      <c r="D70" s="1312" t="s">
        <v>1676</v>
      </c>
      <c r="E70" s="1395"/>
      <c r="F70" s="1312" t="s">
        <v>1676</v>
      </c>
      <c r="G70" s="1393"/>
      <c r="H70" s="1312" t="s">
        <v>1676</v>
      </c>
      <c r="I70" s="1312" t="str">
        <f>F30</f>
        <v>[Enter $ amount]</v>
      </c>
      <c r="J70" s="1312" t="s">
        <v>1591</v>
      </c>
      <c r="K70" s="984"/>
      <c r="L70" s="984"/>
      <c r="M70" s="984"/>
    </row>
    <row r="71" spans="1:13" ht="30.75" thickBot="1" x14ac:dyDescent="0.3">
      <c r="A71" s="1313" t="s">
        <v>1719</v>
      </c>
      <c r="B71" s="1314" t="s">
        <v>1676</v>
      </c>
      <c r="C71" s="1317"/>
      <c r="D71" s="1314" t="s">
        <v>1676</v>
      </c>
      <c r="E71" s="1315"/>
      <c r="F71" s="1314" t="s">
        <v>1676</v>
      </c>
      <c r="G71" s="1397"/>
      <c r="H71" s="1314" t="s">
        <v>1676</v>
      </c>
      <c r="I71" s="1314" t="str">
        <f>F56</f>
        <v>[Enter $ amount]</v>
      </c>
      <c r="J71" s="1314" t="s">
        <v>1591</v>
      </c>
      <c r="K71" s="984"/>
      <c r="L71" s="984"/>
      <c r="M71" s="984"/>
    </row>
    <row r="72" spans="1:13" ht="30" x14ac:dyDescent="0.25">
      <c r="A72" s="1318" t="s">
        <v>1720</v>
      </c>
      <c r="B72" s="1312" t="s">
        <v>1676</v>
      </c>
      <c r="C72" s="1319"/>
      <c r="D72" s="1312" t="s">
        <v>1676</v>
      </c>
      <c r="E72" s="1396"/>
      <c r="F72" s="1312" t="s">
        <v>1676</v>
      </c>
      <c r="G72" s="1394"/>
      <c r="H72" s="1312" t="s">
        <v>1676</v>
      </c>
      <c r="I72" s="1312" t="str">
        <f>F31</f>
        <v>[Enter $ amount]</v>
      </c>
      <c r="J72" s="1312" t="s">
        <v>1591</v>
      </c>
      <c r="K72" s="984"/>
      <c r="L72" s="984"/>
      <c r="M72" s="984"/>
    </row>
    <row r="73" spans="1:13" ht="30.75" thickBot="1" x14ac:dyDescent="0.3">
      <c r="A73" s="1313" t="s">
        <v>1721</v>
      </c>
      <c r="B73" s="1314" t="s">
        <v>1676</v>
      </c>
      <c r="C73" s="1320"/>
      <c r="D73" s="1314" t="s">
        <v>1676</v>
      </c>
      <c r="E73" s="1321"/>
      <c r="F73" s="1314" t="s">
        <v>1676</v>
      </c>
      <c r="G73" s="1322"/>
      <c r="H73" s="1314" t="s">
        <v>1676</v>
      </c>
      <c r="I73" s="1314" t="str">
        <f>F57</f>
        <v>[Enter $ amount]</v>
      </c>
      <c r="J73" s="1314" t="s">
        <v>1591</v>
      </c>
      <c r="K73" s="984"/>
      <c r="L73" s="984"/>
      <c r="M73" s="984"/>
    </row>
    <row r="74" spans="1:13" ht="30" x14ac:dyDescent="0.25">
      <c r="A74" s="1311" t="s">
        <v>1722</v>
      </c>
      <c r="B74" s="1312" t="s">
        <v>1676</v>
      </c>
      <c r="C74" s="1323"/>
      <c r="D74" s="1312" t="s">
        <v>1676</v>
      </c>
      <c r="E74" s="1323"/>
      <c r="F74" s="1312" t="s">
        <v>1676</v>
      </c>
      <c r="G74" s="1323"/>
      <c r="H74" s="1312" t="s">
        <v>1676</v>
      </c>
      <c r="I74" s="1312" t="str">
        <f>F32</f>
        <v>[Enter $ amount]</v>
      </c>
      <c r="J74" s="1312" t="s">
        <v>1591</v>
      </c>
      <c r="K74" s="984"/>
      <c r="L74" s="984"/>
      <c r="M74" s="984"/>
    </row>
    <row r="75" spans="1:13" ht="16.5" customHeight="1" thickBot="1" x14ac:dyDescent="0.3">
      <c r="A75" s="1313" t="s">
        <v>1723</v>
      </c>
      <c r="B75" s="1314" t="s">
        <v>1676</v>
      </c>
      <c r="C75" s="1323"/>
      <c r="D75" s="1314" t="s">
        <v>1676</v>
      </c>
      <c r="E75" s="1323"/>
      <c r="F75" s="1314" t="s">
        <v>1676</v>
      </c>
      <c r="G75" s="1323"/>
      <c r="H75" s="1314" t="s">
        <v>1676</v>
      </c>
      <c r="I75" s="1314" t="str">
        <f>F58</f>
        <v>[Enter $ amount]</v>
      </c>
      <c r="J75" s="1314" t="s">
        <v>1591</v>
      </c>
      <c r="K75" s="984"/>
      <c r="L75" s="984"/>
      <c r="M75" s="984"/>
    </row>
    <row r="76" spans="1:13" x14ac:dyDescent="0.25">
      <c r="A76" s="2153" t="s">
        <v>1724</v>
      </c>
      <c r="B76" s="2153"/>
      <c r="C76" s="2153"/>
      <c r="D76" s="2153"/>
      <c r="E76" s="2153"/>
      <c r="F76" s="2153"/>
      <c r="G76" s="2153"/>
      <c r="H76" s="2153"/>
      <c r="I76" s="123"/>
      <c r="J76" s="123"/>
    </row>
    <row r="77" spans="1:13" ht="15" customHeight="1" x14ac:dyDescent="0.25">
      <c r="A77" s="2153" t="s">
        <v>1725</v>
      </c>
      <c r="B77" s="2153"/>
      <c r="C77" s="2153"/>
      <c r="D77" s="2153"/>
      <c r="E77" s="2153"/>
      <c r="F77" s="2153"/>
      <c r="G77" s="2153"/>
      <c r="H77" s="2153"/>
    </row>
  </sheetData>
  <mergeCells count="76">
    <mergeCell ref="D17:E17"/>
    <mergeCell ref="A1:F1"/>
    <mergeCell ref="A2:H2"/>
    <mergeCell ref="A3:C3"/>
    <mergeCell ref="A4:H4"/>
    <mergeCell ref="B6:D6"/>
    <mergeCell ref="B7:D7"/>
    <mergeCell ref="B8:D8"/>
    <mergeCell ref="B9:D9"/>
    <mergeCell ref="B10:D10"/>
    <mergeCell ref="B12:H12"/>
    <mergeCell ref="B15:H15"/>
    <mergeCell ref="I27:M27"/>
    <mergeCell ref="N27:W27"/>
    <mergeCell ref="F17:H17"/>
    <mergeCell ref="A18:A19"/>
    <mergeCell ref="B18:H19"/>
    <mergeCell ref="I18:M19"/>
    <mergeCell ref="C23:C34"/>
    <mergeCell ref="E23:E34"/>
    <mergeCell ref="G23:G34"/>
    <mergeCell ref="I23:M23"/>
    <mergeCell ref="I24:M24"/>
    <mergeCell ref="I28:M28"/>
    <mergeCell ref="A16:A17"/>
    <mergeCell ref="B16:C17"/>
    <mergeCell ref="D16:E16"/>
    <mergeCell ref="F16:H16"/>
    <mergeCell ref="N24:W24"/>
    <mergeCell ref="I25:M25"/>
    <mergeCell ref="N25:W25"/>
    <mergeCell ref="I26:M26"/>
    <mergeCell ref="N26:W26"/>
    <mergeCell ref="N28:W28"/>
    <mergeCell ref="I29:M29"/>
    <mergeCell ref="N29:W32"/>
    <mergeCell ref="I30:M30"/>
    <mergeCell ref="I31:M31"/>
    <mergeCell ref="I32:M32"/>
    <mergeCell ref="I33:M33"/>
    <mergeCell ref="A36:B36"/>
    <mergeCell ref="F36:H39"/>
    <mergeCell ref="A37:B37"/>
    <mergeCell ref="A38:B38"/>
    <mergeCell ref="A39:A41"/>
    <mergeCell ref="B41:D41"/>
    <mergeCell ref="G41:H41"/>
    <mergeCell ref="N53:W53"/>
    <mergeCell ref="A44:H44"/>
    <mergeCell ref="C49:C60"/>
    <mergeCell ref="E49:E60"/>
    <mergeCell ref="G49:G60"/>
    <mergeCell ref="I49:M49"/>
    <mergeCell ref="I50:M50"/>
    <mergeCell ref="I54:M54"/>
    <mergeCell ref="I59:M59"/>
    <mergeCell ref="N50:W50"/>
    <mergeCell ref="I51:M51"/>
    <mergeCell ref="N51:W51"/>
    <mergeCell ref="I52:M52"/>
    <mergeCell ref="N52:W52"/>
    <mergeCell ref="N54:W54"/>
    <mergeCell ref="I55:M55"/>
    <mergeCell ref="N55:W58"/>
    <mergeCell ref="I56:M56"/>
    <mergeCell ref="I57:M57"/>
    <mergeCell ref="I58:M58"/>
    <mergeCell ref="A77:H77"/>
    <mergeCell ref="A76:H76"/>
    <mergeCell ref="A47:A48"/>
    <mergeCell ref="A62:H62"/>
    <mergeCell ref="A65:J65"/>
    <mergeCell ref="B66:D66"/>
    <mergeCell ref="E66:I66"/>
    <mergeCell ref="J66:J67"/>
    <mergeCell ref="I53:M53"/>
  </mergeCells>
  <conditionalFormatting sqref="I7">
    <cfRule type="expression" priority="1">
      <formula>"IF N20 &lt;500 and M21 &lt;50"</formula>
    </cfRule>
  </conditionalFormatting>
  <pageMargins left="0.7" right="0.7" top="0.75" bottom="0.75" header="0.3" footer="0.3"/>
  <pageSetup scale="4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6">
    <pageSetUpPr fitToPage="1"/>
  </sheetPr>
  <dimension ref="A1:O22"/>
  <sheetViews>
    <sheetView workbookViewId="0">
      <selection sqref="A1:O1"/>
    </sheetView>
  </sheetViews>
  <sheetFormatPr defaultRowHeight="15" x14ac:dyDescent="0.25"/>
  <cols>
    <col min="1" max="1" width="19.7109375" customWidth="1"/>
    <col min="3" max="3" width="16.140625" customWidth="1"/>
    <col min="4" max="4" width="11" customWidth="1"/>
    <col min="5" max="5" width="1.5703125" customWidth="1"/>
    <col min="7" max="7" width="3.140625" customWidth="1"/>
    <col min="8" max="8" width="15.42578125" customWidth="1"/>
    <col min="9" max="9" width="10.42578125" customWidth="1"/>
    <col min="11" max="11" width="11.140625" customWidth="1"/>
    <col min="12" max="12" width="16.140625" customWidth="1"/>
    <col min="15" max="15" width="17.140625" customWidth="1"/>
  </cols>
  <sheetData>
    <row r="1" spans="1:15" ht="18" x14ac:dyDescent="0.25">
      <c r="A1" s="2239" t="s">
        <v>1726</v>
      </c>
      <c r="B1" s="2240"/>
      <c r="C1" s="2240"/>
      <c r="D1" s="2240"/>
      <c r="E1" s="2240"/>
      <c r="F1" s="2240"/>
      <c r="G1" s="2241"/>
      <c r="H1" s="2241"/>
      <c r="I1" s="2241"/>
      <c r="J1" s="2241"/>
      <c r="K1" s="2241"/>
      <c r="L1" s="2241"/>
      <c r="M1" s="2241"/>
      <c r="N1" s="2241"/>
      <c r="O1" s="2241"/>
    </row>
    <row r="2" spans="1:15" ht="15.75" x14ac:dyDescent="0.25">
      <c r="A2" s="2226" t="s">
        <v>1641</v>
      </c>
      <c r="B2" s="1781"/>
      <c r="C2" s="1781"/>
      <c r="D2" s="141">
        <f>'Grantee Project Data'!C4</f>
        <v>0</v>
      </c>
      <c r="E2" s="129"/>
      <c r="F2" s="129"/>
      <c r="I2" s="2242" t="s">
        <v>1727</v>
      </c>
      <c r="J2" s="2242"/>
      <c r="K2" s="2242"/>
      <c r="L2" s="2242"/>
      <c r="M2" s="2242"/>
      <c r="N2" s="2242"/>
      <c r="O2" s="2242"/>
    </row>
    <row r="3" spans="1:15" ht="18.75" thickBot="1" x14ac:dyDescent="0.3">
      <c r="A3" s="2243" t="s">
        <v>1728</v>
      </c>
      <c r="B3" s="2244"/>
      <c r="C3" s="2244"/>
      <c r="D3" s="2244"/>
      <c r="E3" s="2244"/>
      <c r="F3" s="2244"/>
      <c r="G3" s="2245"/>
      <c r="H3" s="2245"/>
      <c r="I3" s="2245"/>
      <c r="J3" s="2245"/>
      <c r="K3" s="2245"/>
      <c r="L3" s="2245"/>
      <c r="M3" s="2245"/>
      <c r="N3" s="2245"/>
      <c r="O3" s="2245"/>
    </row>
    <row r="4" spans="1:15" x14ac:dyDescent="0.25">
      <c r="A4" s="130"/>
    </row>
    <row r="5" spans="1:15" ht="21.75" customHeight="1" x14ac:dyDescent="0.25">
      <c r="A5" s="131" t="s">
        <v>730</v>
      </c>
      <c r="B5" s="2237">
        <f>'Grantee Project Data'!C16</f>
        <v>0</v>
      </c>
      <c r="C5" s="2238"/>
      <c r="D5" s="2238"/>
      <c r="E5" s="133"/>
      <c r="F5" s="133" t="s">
        <v>1643</v>
      </c>
      <c r="G5" s="2237" t="str">
        <f>'Grantee Project Data'!E16</f>
        <v>[Federal ID Number]</v>
      </c>
      <c r="H5" s="2238"/>
      <c r="I5" s="2276" t="s">
        <v>1729</v>
      </c>
      <c r="J5" s="2277"/>
      <c r="K5" s="2277"/>
      <c r="L5" s="2277"/>
      <c r="M5" s="2277"/>
      <c r="N5" s="2277"/>
      <c r="O5" s="2278"/>
    </row>
    <row r="6" spans="1:15" ht="24.75" customHeight="1" x14ac:dyDescent="0.25">
      <c r="A6" s="41" t="s">
        <v>381</v>
      </c>
      <c r="B6" s="2234" t="str">
        <f>'Grantee Project Data'!C7</f>
        <v>[Name of Applicant]</v>
      </c>
      <c r="C6" s="2234"/>
      <c r="D6" s="2234"/>
      <c r="E6" s="133" t="s">
        <v>1646</v>
      </c>
      <c r="F6" s="134" t="s">
        <v>1647</v>
      </c>
      <c r="G6" s="2235" t="str">
        <f>'Grantee Project Data'!C13</f>
        <v>[Phone Number xxx-xxx-xxxx]</v>
      </c>
      <c r="H6" s="2236"/>
      <c r="I6" s="2279"/>
      <c r="J6" s="2280"/>
      <c r="K6" s="2280"/>
      <c r="L6" s="2280"/>
      <c r="M6" s="2280"/>
      <c r="N6" s="2280"/>
      <c r="O6" s="2281"/>
    </row>
    <row r="7" spans="1:15" ht="50.25" customHeight="1" x14ac:dyDescent="0.25">
      <c r="A7" s="131" t="s">
        <v>990</v>
      </c>
      <c r="B7" s="2237" t="str">
        <f>'Grantee Project Data'!C30</f>
        <v>[Title or Name of Project]</v>
      </c>
      <c r="C7" s="2238"/>
      <c r="D7" s="2238"/>
      <c r="E7" s="2238"/>
      <c r="F7" s="2238"/>
      <c r="G7" s="2238"/>
      <c r="H7" s="2238"/>
      <c r="I7" s="2279"/>
      <c r="J7" s="2280"/>
      <c r="K7" s="2280"/>
      <c r="L7" s="2280"/>
      <c r="M7" s="2280"/>
      <c r="N7" s="2280"/>
      <c r="O7" s="2281"/>
    </row>
    <row r="8" spans="1:15" ht="37.5" customHeight="1" x14ac:dyDescent="0.25">
      <c r="A8" s="1208" t="s">
        <v>392</v>
      </c>
      <c r="B8" s="135" t="str">
        <f>'Grantee Project Data'!C31</f>
        <v>(MM/DD/YYYY)</v>
      </c>
      <c r="C8" s="1350" t="s">
        <v>1654</v>
      </c>
      <c r="D8" s="135" t="str">
        <f>'Grantee Project Data'!C32</f>
        <v>(MM/DD/YYYY)</v>
      </c>
      <c r="E8" s="136"/>
      <c r="F8" s="136"/>
      <c r="G8" s="136"/>
      <c r="H8" s="137"/>
      <c r="I8" s="2279"/>
      <c r="J8" s="2280"/>
      <c r="K8" s="2280"/>
      <c r="L8" s="2280"/>
      <c r="M8" s="2280"/>
      <c r="N8" s="2280"/>
      <c r="O8" s="2281"/>
    </row>
    <row r="9" spans="1:15" ht="18.75" customHeight="1" x14ac:dyDescent="0.25">
      <c r="A9" s="132" t="s">
        <v>1730</v>
      </c>
      <c r="B9" s="138" t="str">
        <f>FormB1_Financial!D14</f>
        <v>[list start date]</v>
      </c>
      <c r="C9" s="138"/>
      <c r="D9" s="2249"/>
      <c r="E9" s="2250"/>
      <c r="F9" s="138" t="str">
        <f>FormB1_Financial!H14</f>
        <v>[List end date of period]</v>
      </c>
      <c r="G9" s="138"/>
      <c r="H9" s="138"/>
      <c r="I9" s="2282"/>
      <c r="J9" s="2283"/>
      <c r="K9" s="2283"/>
      <c r="L9" s="2283"/>
      <c r="M9" s="2283"/>
      <c r="N9" s="2283"/>
      <c r="O9" s="2284"/>
    </row>
    <row r="10" spans="1:15" ht="15.75" thickBot="1" x14ac:dyDescent="0.3">
      <c r="A10" s="89"/>
      <c r="B10" s="89" t="s">
        <v>388</v>
      </c>
      <c r="C10" s="89"/>
      <c r="D10" s="89"/>
      <c r="E10" s="89"/>
      <c r="F10" s="89"/>
      <c r="G10" s="89"/>
      <c r="H10" s="89"/>
      <c r="I10" s="89"/>
      <c r="J10" s="89"/>
      <c r="K10" s="89"/>
      <c r="L10" s="89"/>
      <c r="M10" s="89"/>
      <c r="N10" s="89"/>
      <c r="O10" s="89"/>
    </row>
    <row r="11" spans="1:15" ht="7.5" customHeight="1" thickBot="1" x14ac:dyDescent="0.3"/>
    <row r="12" spans="1:15" ht="15.75" thickBot="1" x14ac:dyDescent="0.3">
      <c r="A12" s="2251" t="s">
        <v>1731</v>
      </c>
      <c r="B12" s="2252"/>
      <c r="C12" s="2252"/>
      <c r="D12" s="2252"/>
      <c r="E12" s="2252"/>
      <c r="F12" s="2252"/>
      <c r="G12" s="2252"/>
      <c r="H12" s="2252"/>
      <c r="I12" s="2252"/>
      <c r="J12" s="2252"/>
      <c r="K12" s="2252"/>
      <c r="L12" s="2253"/>
      <c r="M12" s="2254" t="s">
        <v>1732</v>
      </c>
      <c r="N12" s="2255"/>
      <c r="O12" s="2256"/>
    </row>
    <row r="13" spans="1:15" ht="39" thickBot="1" x14ac:dyDescent="0.3">
      <c r="A13" s="146" t="s">
        <v>1733</v>
      </c>
      <c r="B13" s="2257" t="s">
        <v>1734</v>
      </c>
      <c r="C13" s="2258"/>
      <c r="D13" s="106" t="s">
        <v>1735</v>
      </c>
      <c r="E13" s="2259" t="s">
        <v>1736</v>
      </c>
      <c r="F13" s="2260"/>
      <c r="G13" s="2258"/>
      <c r="H13" s="1455" t="s">
        <v>1589</v>
      </c>
      <c r="I13" s="106" t="s">
        <v>1737</v>
      </c>
      <c r="J13" s="106" t="s">
        <v>1738</v>
      </c>
      <c r="K13" s="106" t="s">
        <v>1739</v>
      </c>
      <c r="L13" s="107" t="s">
        <v>1740</v>
      </c>
      <c r="M13" s="108" t="s">
        <v>1741</v>
      </c>
      <c r="N13" s="109" t="s">
        <v>1742</v>
      </c>
      <c r="O13" s="110" t="s">
        <v>1743</v>
      </c>
    </row>
    <row r="14" spans="1:15" ht="24" customHeight="1" x14ac:dyDescent="0.25">
      <c r="A14" s="145"/>
      <c r="B14" s="2261"/>
      <c r="C14" s="2262"/>
      <c r="D14" s="111"/>
      <c r="E14" s="2263"/>
      <c r="F14" s="2264"/>
      <c r="G14" s="2265"/>
      <c r="H14" s="112"/>
      <c r="I14" s="113"/>
      <c r="J14" s="113"/>
      <c r="K14" s="73">
        <v>0</v>
      </c>
      <c r="L14" s="74"/>
      <c r="M14" s="79">
        <v>0</v>
      </c>
      <c r="N14" s="80"/>
      <c r="O14" s="81"/>
    </row>
    <row r="15" spans="1:15" ht="23.25" customHeight="1" x14ac:dyDescent="0.25">
      <c r="A15" s="143"/>
      <c r="B15" s="2285"/>
      <c r="C15" s="2286"/>
      <c r="D15" s="114"/>
      <c r="E15" s="2246"/>
      <c r="F15" s="2247"/>
      <c r="G15" s="2248"/>
      <c r="H15" s="115"/>
      <c r="I15" s="116"/>
      <c r="J15" s="116"/>
      <c r="K15" s="75">
        <v>0</v>
      </c>
      <c r="L15" s="76"/>
      <c r="M15" s="82">
        <v>0</v>
      </c>
      <c r="N15" s="83"/>
      <c r="O15" s="84"/>
    </row>
    <row r="16" spans="1:15" ht="23.25" customHeight="1" x14ac:dyDescent="0.25">
      <c r="A16" s="143"/>
      <c r="B16" s="2285"/>
      <c r="C16" s="2286"/>
      <c r="D16" s="114"/>
      <c r="E16" s="2246"/>
      <c r="F16" s="2247"/>
      <c r="G16" s="2248"/>
      <c r="H16" s="115"/>
      <c r="I16" s="116"/>
      <c r="J16" s="116"/>
      <c r="K16" s="75">
        <v>0</v>
      </c>
      <c r="L16" s="76"/>
      <c r="M16" s="82">
        <v>0</v>
      </c>
      <c r="N16" s="83"/>
      <c r="O16" s="84"/>
    </row>
    <row r="17" spans="1:15" ht="22.5" customHeight="1" x14ac:dyDescent="0.25">
      <c r="A17" s="143"/>
      <c r="B17" s="2285"/>
      <c r="C17" s="2286"/>
      <c r="D17" s="114"/>
      <c r="E17" s="2246"/>
      <c r="F17" s="2247"/>
      <c r="G17" s="2248"/>
      <c r="H17" s="115"/>
      <c r="I17" s="116"/>
      <c r="J17" s="116"/>
      <c r="K17" s="75">
        <v>0</v>
      </c>
      <c r="L17" s="76"/>
      <c r="M17" s="82">
        <v>0</v>
      </c>
      <c r="N17" s="83"/>
      <c r="O17" s="84"/>
    </row>
    <row r="18" spans="1:15" ht="23.25" customHeight="1" x14ac:dyDescent="0.25">
      <c r="A18" s="143"/>
      <c r="B18" s="2285"/>
      <c r="C18" s="2286"/>
      <c r="D18" s="114"/>
      <c r="E18" s="2246"/>
      <c r="F18" s="2247"/>
      <c r="G18" s="2248"/>
      <c r="H18" s="115"/>
      <c r="I18" s="116"/>
      <c r="J18" s="116"/>
      <c r="K18" s="75">
        <v>0</v>
      </c>
      <c r="L18" s="76"/>
      <c r="M18" s="82">
        <v>0</v>
      </c>
      <c r="N18" s="83"/>
      <c r="O18" s="84"/>
    </row>
    <row r="19" spans="1:15" ht="22.5" customHeight="1" x14ac:dyDescent="0.25">
      <c r="A19" s="143"/>
      <c r="B19" s="2285"/>
      <c r="C19" s="2286"/>
      <c r="D19" s="114"/>
      <c r="E19" s="2246"/>
      <c r="F19" s="2247"/>
      <c r="G19" s="2248"/>
      <c r="H19" s="115"/>
      <c r="I19" s="116"/>
      <c r="J19" s="116"/>
      <c r="K19" s="75">
        <v>0</v>
      </c>
      <c r="L19" s="76"/>
      <c r="M19" s="82">
        <v>0</v>
      </c>
      <c r="N19" s="83"/>
      <c r="O19" s="84"/>
    </row>
    <row r="20" spans="1:15" ht="21" customHeight="1" x14ac:dyDescent="0.25">
      <c r="A20" s="143"/>
      <c r="B20" s="2285"/>
      <c r="C20" s="2286"/>
      <c r="D20" s="114"/>
      <c r="E20" s="2246"/>
      <c r="F20" s="2247"/>
      <c r="G20" s="2248"/>
      <c r="H20" s="115"/>
      <c r="I20" s="116"/>
      <c r="J20" s="116"/>
      <c r="K20" s="75">
        <v>0</v>
      </c>
      <c r="L20" s="76"/>
      <c r="M20" s="82">
        <v>0</v>
      </c>
      <c r="N20" s="83"/>
      <c r="O20" s="84"/>
    </row>
    <row r="21" spans="1:15" ht="24" customHeight="1" thickBot="1" x14ac:dyDescent="0.3">
      <c r="A21" s="144"/>
      <c r="B21" s="2266"/>
      <c r="C21" s="2267"/>
      <c r="D21" s="117"/>
      <c r="E21" s="2268"/>
      <c r="F21" s="2269"/>
      <c r="G21" s="2270"/>
      <c r="H21" s="118"/>
      <c r="I21" s="119"/>
      <c r="J21" s="119"/>
      <c r="K21" s="77">
        <v>0</v>
      </c>
      <c r="L21" s="78"/>
      <c r="M21" s="85">
        <v>0</v>
      </c>
      <c r="N21" s="86"/>
      <c r="O21" s="87"/>
    </row>
    <row r="22" spans="1:15" ht="17.25" thickBot="1" x14ac:dyDescent="0.35">
      <c r="A22" s="120"/>
      <c r="B22" s="72"/>
      <c r="C22" s="72"/>
      <c r="D22" s="72"/>
      <c r="E22" s="72"/>
      <c r="F22" s="2271" t="s">
        <v>1744</v>
      </c>
      <c r="G22" s="2272"/>
      <c r="H22" s="2272"/>
      <c r="I22" s="2272"/>
      <c r="J22" s="2273"/>
      <c r="K22" s="142">
        <f>SUM(K14:K21)</f>
        <v>0</v>
      </c>
      <c r="L22" s="121"/>
      <c r="M22" s="122">
        <f>SUM(M14:M21)</f>
        <v>0</v>
      </c>
      <c r="N22" s="2274" t="s">
        <v>1745</v>
      </c>
      <c r="O22" s="2275"/>
    </row>
  </sheetData>
  <mergeCells count="33">
    <mergeCell ref="B21:C21"/>
    <mergeCell ref="E21:G21"/>
    <mergeCell ref="F22:J22"/>
    <mergeCell ref="N22:O22"/>
    <mergeCell ref="I5:O9"/>
    <mergeCell ref="B18:C18"/>
    <mergeCell ref="E18:G18"/>
    <mergeCell ref="B19:C19"/>
    <mergeCell ref="E19:G19"/>
    <mergeCell ref="B20:C20"/>
    <mergeCell ref="E20:G20"/>
    <mergeCell ref="B15:C15"/>
    <mergeCell ref="E15:G15"/>
    <mergeCell ref="B16:C16"/>
    <mergeCell ref="E16:G16"/>
    <mergeCell ref="B17:C17"/>
    <mergeCell ref="E17:G17"/>
    <mergeCell ref="D9:E9"/>
    <mergeCell ref="A12:L12"/>
    <mergeCell ref="M12:O12"/>
    <mergeCell ref="B13:C13"/>
    <mergeCell ref="E13:G13"/>
    <mergeCell ref="B14:C14"/>
    <mergeCell ref="E14:G14"/>
    <mergeCell ref="A2:C2"/>
    <mergeCell ref="B6:D6"/>
    <mergeCell ref="G6:H6"/>
    <mergeCell ref="B7:H7"/>
    <mergeCell ref="A1:O1"/>
    <mergeCell ref="I2:O2"/>
    <mergeCell ref="A3:O3"/>
    <mergeCell ref="B5:D5"/>
    <mergeCell ref="G5:H5"/>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0000000}">
          <x14:formula1>
            <xm:f>Look_Up!#REF!</xm:f>
          </x14:formula1>
          <xm:sqref>A14:A21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O185"/>
  <sheetViews>
    <sheetView topLeftCell="A3" workbookViewId="0">
      <selection sqref="A1:H1"/>
    </sheetView>
  </sheetViews>
  <sheetFormatPr defaultColWidth="9.140625" defaultRowHeight="12.75" x14ac:dyDescent="0.2"/>
  <cols>
    <col min="1" max="1" width="54.5703125" style="204" customWidth="1"/>
    <col min="2" max="2" width="10" style="204" hidden="1" customWidth="1"/>
    <col min="3" max="3" width="29.5703125" style="826" customWidth="1"/>
    <col min="4" max="4" width="23.85546875" style="639" customWidth="1"/>
    <col min="5" max="5" width="12.5703125" style="204" customWidth="1"/>
    <col min="6" max="6" width="14.5703125" style="204" customWidth="1"/>
    <col min="7" max="7" width="15.140625" style="204" hidden="1" customWidth="1"/>
    <col min="8" max="8" width="20.5703125" style="204" customWidth="1"/>
    <col min="9" max="10" width="9.140625" style="204"/>
    <col min="11" max="11" width="9.140625" style="204" customWidth="1"/>
    <col min="12" max="16384" width="9.140625" style="204"/>
  </cols>
  <sheetData>
    <row r="1" spans="1:8" hidden="1" x14ac:dyDescent="0.2">
      <c r="A1" s="1669" t="s">
        <v>444</v>
      </c>
      <c r="B1" s="1669"/>
      <c r="C1" s="1669"/>
      <c r="D1" s="1669"/>
      <c r="E1" s="1669"/>
      <c r="F1" s="1669"/>
      <c r="G1" s="1669"/>
      <c r="H1" s="1669"/>
    </row>
    <row r="2" spans="1:8" hidden="1" x14ac:dyDescent="0.2">
      <c r="A2" s="1670" t="s">
        <v>1746</v>
      </c>
      <c r="B2" s="1670"/>
      <c r="C2" s="1670"/>
      <c r="D2" s="1670"/>
      <c r="E2" s="1670"/>
      <c r="F2" s="1670"/>
      <c r="G2" s="1670"/>
      <c r="H2" s="1670"/>
    </row>
    <row r="3" spans="1:8" ht="12.75" customHeight="1" x14ac:dyDescent="0.2">
      <c r="A3" s="1669" t="s">
        <v>608</v>
      </c>
      <c r="B3" s="1669"/>
      <c r="C3" s="1669"/>
      <c r="D3" s="1669"/>
      <c r="E3" s="1669"/>
      <c r="F3" s="1669"/>
      <c r="G3" s="1669"/>
      <c r="H3" s="1669"/>
    </row>
    <row r="4" spans="1:8" ht="26.25" hidden="1" customHeight="1" x14ac:dyDescent="0.2">
      <c r="A4" s="1671" t="s">
        <v>609</v>
      </c>
      <c r="B4" s="1672"/>
      <c r="C4" s="1672"/>
      <c r="D4" s="1672"/>
      <c r="E4" s="1672"/>
      <c r="F4" s="1672"/>
      <c r="G4" s="1672"/>
      <c r="H4" s="1672"/>
    </row>
    <row r="5" spans="1:8" ht="28.5" hidden="1" customHeight="1" x14ac:dyDescent="0.2">
      <c r="A5" s="1673" t="s">
        <v>610</v>
      </c>
      <c r="B5" s="1673"/>
      <c r="C5" s="1673"/>
      <c r="D5" s="1673"/>
      <c r="E5" s="1673"/>
      <c r="F5" s="1673"/>
      <c r="G5" s="1673"/>
      <c r="H5" s="1673"/>
    </row>
    <row r="6" spans="1:8" x14ac:dyDescent="0.2">
      <c r="A6" s="1669"/>
      <c r="B6" s="1669"/>
      <c r="C6" s="1669"/>
      <c r="D6" s="1669"/>
      <c r="E6" s="1669"/>
      <c r="F6" s="1669"/>
      <c r="G6" s="1669"/>
      <c r="H6" s="1669"/>
    </row>
    <row r="7" spans="1:8" ht="4.5" customHeight="1" thickBot="1" x14ac:dyDescent="0.25">
      <c r="A7" s="388"/>
      <c r="B7" s="388"/>
      <c r="C7" s="824"/>
      <c r="D7" s="389"/>
      <c r="E7" s="388"/>
    </row>
    <row r="8" spans="1:8" ht="15" customHeight="1" x14ac:dyDescent="0.2">
      <c r="A8" s="1657" t="s">
        <v>451</v>
      </c>
      <c r="B8" s="1658"/>
      <c r="C8" s="1659" t="str">
        <f>'Grantee Project Data'!C7</f>
        <v>[Name of Applicant]</v>
      </c>
      <c r="D8" s="1659"/>
      <c r="E8" s="1659"/>
      <c r="F8" s="1659"/>
      <c r="G8" s="1659"/>
      <c r="H8" s="1660"/>
    </row>
    <row r="9" spans="1:8" ht="13.5" thickBot="1" x14ac:dyDescent="0.25">
      <c r="A9" s="1661" t="s">
        <v>453</v>
      </c>
      <c r="B9" s="1662"/>
      <c r="C9" s="1663" t="str">
        <f>'Grantee Project Data'!C30</f>
        <v>[Title or Name of Project]</v>
      </c>
      <c r="D9" s="1663"/>
      <c r="E9" s="1663"/>
      <c r="F9" s="1663"/>
      <c r="G9" s="1663"/>
      <c r="H9" s="1664"/>
    </row>
    <row r="10" spans="1:8" ht="13.5" thickBot="1" x14ac:dyDescent="0.25">
      <c r="A10" s="640"/>
      <c r="B10" s="640"/>
      <c r="C10" s="640"/>
      <c r="D10" s="1391"/>
      <c r="E10" s="1391"/>
      <c r="F10" s="1391"/>
      <c r="G10" s="1391"/>
      <c r="H10" s="1391"/>
    </row>
    <row r="11" spans="1:8" ht="13.5" thickBot="1" x14ac:dyDescent="0.25">
      <c r="A11" s="641" t="s">
        <v>611</v>
      </c>
      <c r="B11" s="642"/>
      <c r="C11" s="825"/>
      <c r="D11" s="643"/>
      <c r="E11" s="643"/>
      <c r="F11" s="643"/>
      <c r="G11" s="643"/>
      <c r="H11" s="644"/>
    </row>
    <row r="12" spans="1:8" ht="26.25" customHeight="1" thickBot="1" x14ac:dyDescent="0.25">
      <c r="A12" s="645" t="s">
        <v>612</v>
      </c>
      <c r="B12" s="1444"/>
      <c r="C12" s="827" t="s">
        <v>559</v>
      </c>
      <c r="D12" s="646" t="s">
        <v>613</v>
      </c>
      <c r="E12" s="646" t="s">
        <v>614</v>
      </c>
      <c r="F12" s="646" t="s">
        <v>615</v>
      </c>
      <c r="G12" s="646" t="s">
        <v>616</v>
      </c>
      <c r="H12" s="647" t="s">
        <v>617</v>
      </c>
    </row>
    <row r="13" spans="1:8" x14ac:dyDescent="0.2">
      <c r="A13" s="648" t="s">
        <v>618</v>
      </c>
      <c r="B13" s="649"/>
      <c r="C13" s="828" t="s">
        <v>619</v>
      </c>
      <c r="D13" s="650" t="s">
        <v>620</v>
      </c>
      <c r="E13" s="749" t="s">
        <v>621</v>
      </c>
      <c r="F13" s="749" t="s">
        <v>621</v>
      </c>
      <c r="G13" s="594"/>
      <c r="H13" s="750" t="s">
        <v>622</v>
      </c>
    </row>
    <row r="14" spans="1:8" x14ac:dyDescent="0.2">
      <c r="A14" s="1665" t="s">
        <v>623</v>
      </c>
      <c r="B14" s="1666"/>
      <c r="C14" s="1667"/>
      <c r="D14" s="1667"/>
      <c r="E14" s="1667"/>
      <c r="F14" s="1667"/>
      <c r="G14" s="651"/>
      <c r="H14" s="750" t="s">
        <v>622</v>
      </c>
    </row>
    <row r="15" spans="1:8" x14ac:dyDescent="0.2">
      <c r="A15" s="652" t="s">
        <v>624</v>
      </c>
      <c r="B15" s="653" t="s">
        <v>625</v>
      </c>
      <c r="C15" s="829" t="s">
        <v>602</v>
      </c>
      <c r="D15" s="1667" t="s">
        <v>626</v>
      </c>
      <c r="E15" s="1668">
        <v>44470</v>
      </c>
      <c r="F15" s="509">
        <v>44576</v>
      </c>
      <c r="G15" s="654"/>
      <c r="H15" s="750" t="s">
        <v>622</v>
      </c>
    </row>
    <row r="16" spans="1:8" x14ac:dyDescent="0.2">
      <c r="A16" s="652" t="s">
        <v>627</v>
      </c>
      <c r="B16" s="653" t="s">
        <v>625</v>
      </c>
      <c r="C16" s="829" t="s">
        <v>602</v>
      </c>
      <c r="D16" s="1667"/>
      <c r="E16" s="1668"/>
      <c r="F16" s="509">
        <v>44666</v>
      </c>
      <c r="G16" s="654"/>
      <c r="H16" s="750" t="s">
        <v>622</v>
      </c>
    </row>
    <row r="17" spans="1:15" x14ac:dyDescent="0.2">
      <c r="A17" s="652" t="s">
        <v>628</v>
      </c>
      <c r="B17" s="653" t="s">
        <v>625</v>
      </c>
      <c r="C17" s="829" t="s">
        <v>602</v>
      </c>
      <c r="D17" s="1667"/>
      <c r="E17" s="1668"/>
      <c r="F17" s="509">
        <v>44757</v>
      </c>
      <c r="G17" s="654"/>
      <c r="H17" s="750" t="s">
        <v>622</v>
      </c>
    </row>
    <row r="18" spans="1:15" x14ac:dyDescent="0.2">
      <c r="A18" s="652" t="s">
        <v>629</v>
      </c>
      <c r="B18" s="653" t="s">
        <v>625</v>
      </c>
      <c r="C18" s="829" t="s">
        <v>602</v>
      </c>
      <c r="D18" s="1667"/>
      <c r="E18" s="1668"/>
      <c r="F18" s="509">
        <v>44849</v>
      </c>
      <c r="G18" s="654"/>
      <c r="H18" s="750" t="s">
        <v>622</v>
      </c>
    </row>
    <row r="19" spans="1:15" x14ac:dyDescent="0.2">
      <c r="A19" s="652" t="s">
        <v>630</v>
      </c>
      <c r="B19" s="653" t="s">
        <v>625</v>
      </c>
      <c r="C19" s="829" t="s">
        <v>602</v>
      </c>
      <c r="D19" s="1667"/>
      <c r="E19" s="1668"/>
      <c r="F19" s="509">
        <v>44941</v>
      </c>
      <c r="G19" s="654"/>
      <c r="H19" s="750" t="s">
        <v>622</v>
      </c>
    </row>
    <row r="20" spans="1:15" x14ac:dyDescent="0.2">
      <c r="A20" s="652" t="s">
        <v>631</v>
      </c>
      <c r="B20" s="653" t="s">
        <v>625</v>
      </c>
      <c r="C20" s="829" t="s">
        <v>602</v>
      </c>
      <c r="D20" s="1667"/>
      <c r="E20" s="1668"/>
      <c r="F20" s="509">
        <v>45031</v>
      </c>
      <c r="G20" s="654"/>
      <c r="H20" s="750" t="s">
        <v>622</v>
      </c>
    </row>
    <row r="21" spans="1:15" x14ac:dyDescent="0.2">
      <c r="A21" s="652" t="s">
        <v>632</v>
      </c>
      <c r="B21" s="653" t="s">
        <v>625</v>
      </c>
      <c r="C21" s="829" t="s">
        <v>602</v>
      </c>
      <c r="D21" s="1667"/>
      <c r="E21" s="1668"/>
      <c r="F21" s="509">
        <v>45122</v>
      </c>
      <c r="G21" s="654"/>
      <c r="H21" s="750" t="s">
        <v>622</v>
      </c>
    </row>
    <row r="22" spans="1:15" x14ac:dyDescent="0.2">
      <c r="A22" s="652" t="s">
        <v>633</v>
      </c>
      <c r="B22" s="653" t="s">
        <v>625</v>
      </c>
      <c r="C22" s="829" t="s">
        <v>602</v>
      </c>
      <c r="D22" s="1667"/>
      <c r="E22" s="1668"/>
      <c r="F22" s="509">
        <v>45214</v>
      </c>
      <c r="G22" s="654"/>
      <c r="H22" s="750" t="s">
        <v>622</v>
      </c>
    </row>
    <row r="23" spans="1:15" x14ac:dyDescent="0.2">
      <c r="A23" s="652" t="s">
        <v>634</v>
      </c>
      <c r="B23" s="653" t="s">
        <v>625</v>
      </c>
      <c r="C23" s="829" t="s">
        <v>602</v>
      </c>
      <c r="D23" s="1667"/>
      <c r="E23" s="1668"/>
      <c r="F23" s="509">
        <v>45306</v>
      </c>
      <c r="G23" s="654"/>
      <c r="H23" s="750" t="s">
        <v>622</v>
      </c>
    </row>
    <row r="24" spans="1:15" x14ac:dyDescent="0.2">
      <c r="A24" s="652" t="s">
        <v>635</v>
      </c>
      <c r="B24" s="653" t="s">
        <v>625</v>
      </c>
      <c r="C24" s="829" t="s">
        <v>602</v>
      </c>
      <c r="D24" s="1667"/>
      <c r="E24" s="1668"/>
      <c r="F24" s="509">
        <v>45397</v>
      </c>
      <c r="G24" s="654"/>
      <c r="H24" s="750" t="s">
        <v>622</v>
      </c>
    </row>
    <row r="25" spans="1:15" x14ac:dyDescent="0.2">
      <c r="A25" s="652" t="s">
        <v>636</v>
      </c>
      <c r="B25" s="653" t="s">
        <v>625</v>
      </c>
      <c r="C25" s="829" t="s">
        <v>602</v>
      </c>
      <c r="D25" s="1667"/>
      <c r="E25" s="1668"/>
      <c r="F25" s="509">
        <v>45488</v>
      </c>
      <c r="G25" s="654"/>
      <c r="H25" s="750" t="s">
        <v>622</v>
      </c>
    </row>
    <row r="26" spans="1:15" x14ac:dyDescent="0.2">
      <c r="A26" s="655" t="s">
        <v>637</v>
      </c>
      <c r="B26" s="653" t="s">
        <v>625</v>
      </c>
      <c r="C26" s="829" t="s">
        <v>602</v>
      </c>
      <c r="D26" s="1667"/>
      <c r="E26" s="1668"/>
      <c r="F26" s="509">
        <v>45596</v>
      </c>
      <c r="G26" s="654"/>
      <c r="H26" s="750" t="s">
        <v>622</v>
      </c>
    </row>
    <row r="27" spans="1:15" x14ac:dyDescent="0.2">
      <c r="A27" s="652" t="s">
        <v>638</v>
      </c>
      <c r="B27" s="653" t="s">
        <v>625</v>
      </c>
      <c r="C27" s="829" t="s">
        <v>602</v>
      </c>
      <c r="D27" s="1681" t="s">
        <v>620</v>
      </c>
      <c r="E27" s="1684">
        <v>44651</v>
      </c>
      <c r="F27" s="509">
        <f>E27</f>
        <v>44651</v>
      </c>
      <c r="G27" s="654"/>
      <c r="H27" s="750" t="s">
        <v>622</v>
      </c>
      <c r="I27" s="1687"/>
      <c r="J27" s="1688"/>
      <c r="K27" s="1688"/>
      <c r="L27" s="1688"/>
      <c r="M27" s="1688"/>
      <c r="N27" s="1688"/>
      <c r="O27" s="1688"/>
    </row>
    <row r="28" spans="1:15" x14ac:dyDescent="0.2">
      <c r="A28" s="652" t="s">
        <v>638</v>
      </c>
      <c r="B28" s="653" t="s">
        <v>625</v>
      </c>
      <c r="C28" s="829" t="s">
        <v>602</v>
      </c>
      <c r="D28" s="1682"/>
      <c r="E28" s="1685"/>
      <c r="F28" s="509">
        <f>EDATE(F27, 6)</f>
        <v>44834</v>
      </c>
      <c r="G28" s="654"/>
      <c r="H28" s="750" t="s">
        <v>622</v>
      </c>
      <c r="I28" s="1687"/>
      <c r="J28" s="1688"/>
      <c r="K28" s="1688"/>
      <c r="L28" s="1688"/>
      <c r="M28" s="1688"/>
      <c r="N28" s="1688"/>
      <c r="O28" s="1688"/>
    </row>
    <row r="29" spans="1:15" x14ac:dyDescent="0.2">
      <c r="A29" s="652" t="s">
        <v>638</v>
      </c>
      <c r="B29" s="653" t="s">
        <v>625</v>
      </c>
      <c r="C29" s="829" t="s">
        <v>602</v>
      </c>
      <c r="D29" s="1682"/>
      <c r="E29" s="1685"/>
      <c r="F29" s="509">
        <f>EDATE(F28, 6)</f>
        <v>45015</v>
      </c>
      <c r="G29" s="654"/>
      <c r="H29" s="750" t="s">
        <v>622</v>
      </c>
      <c r="I29" s="1687"/>
      <c r="J29" s="1688"/>
      <c r="K29" s="1688"/>
      <c r="L29" s="1688"/>
      <c r="M29" s="1688"/>
      <c r="N29" s="1688"/>
      <c r="O29" s="1688"/>
    </row>
    <row r="30" spans="1:15" x14ac:dyDescent="0.2">
      <c r="A30" s="652" t="s">
        <v>638</v>
      </c>
      <c r="B30" s="653" t="s">
        <v>625</v>
      </c>
      <c r="C30" s="829" t="s">
        <v>602</v>
      </c>
      <c r="D30" s="1682"/>
      <c r="E30" s="1685"/>
      <c r="F30" s="509">
        <f>EDATE(F29, 6)</f>
        <v>45199</v>
      </c>
      <c r="G30" s="654"/>
      <c r="H30" s="750" t="s">
        <v>622</v>
      </c>
      <c r="I30" s="1687"/>
      <c r="J30" s="1688"/>
      <c r="K30" s="1688"/>
      <c r="L30" s="1688"/>
      <c r="M30" s="1688"/>
      <c r="N30" s="1688"/>
      <c r="O30" s="1688"/>
    </row>
    <row r="31" spans="1:15" x14ac:dyDescent="0.2">
      <c r="A31" s="652" t="s">
        <v>638</v>
      </c>
      <c r="B31" s="653" t="s">
        <v>625</v>
      </c>
      <c r="C31" s="829" t="s">
        <v>602</v>
      </c>
      <c r="D31" s="1682"/>
      <c r="E31" s="1685"/>
      <c r="F31" s="509">
        <f>EDATE(F30, 6)</f>
        <v>45381</v>
      </c>
      <c r="G31" s="654"/>
      <c r="H31" s="750" t="s">
        <v>622</v>
      </c>
      <c r="I31" s="1687"/>
      <c r="J31" s="1688"/>
      <c r="K31" s="1688"/>
      <c r="L31" s="1688"/>
      <c r="M31" s="1688"/>
      <c r="N31" s="1688"/>
      <c r="O31" s="1688"/>
    </row>
    <row r="32" spans="1:15" x14ac:dyDescent="0.2">
      <c r="A32" s="652" t="s">
        <v>638</v>
      </c>
      <c r="B32" s="653" t="s">
        <v>625</v>
      </c>
      <c r="C32" s="829" t="s">
        <v>602</v>
      </c>
      <c r="D32" s="1683"/>
      <c r="E32" s="1686"/>
      <c r="F32" s="509">
        <f>EDATE(F31, 6)</f>
        <v>45565</v>
      </c>
      <c r="G32" s="654"/>
      <c r="H32" s="750" t="s">
        <v>622</v>
      </c>
      <c r="I32" s="1687"/>
      <c r="J32" s="1688"/>
      <c r="K32" s="1688"/>
      <c r="L32" s="1688"/>
      <c r="M32" s="1688"/>
      <c r="N32" s="1688"/>
      <c r="O32" s="1688"/>
    </row>
    <row r="33" spans="1:15" x14ac:dyDescent="0.2">
      <c r="A33" s="787" t="s">
        <v>639</v>
      </c>
      <c r="B33" s="653"/>
      <c r="C33" s="829" t="s">
        <v>602</v>
      </c>
      <c r="D33" s="1387" t="s">
        <v>620</v>
      </c>
      <c r="E33" s="788">
        <v>45473</v>
      </c>
      <c r="F33" s="509">
        <v>45565</v>
      </c>
      <c r="G33" s="654"/>
      <c r="H33" s="750" t="s">
        <v>622</v>
      </c>
      <c r="I33" s="1687"/>
      <c r="J33" s="1688"/>
      <c r="K33" s="1688"/>
      <c r="L33" s="1688"/>
      <c r="M33" s="1688"/>
      <c r="N33" s="1688"/>
      <c r="O33" s="1688"/>
    </row>
    <row r="34" spans="1:15" x14ac:dyDescent="0.2">
      <c r="A34" s="656" t="s">
        <v>640</v>
      </c>
      <c r="B34" s="653" t="s">
        <v>625</v>
      </c>
      <c r="C34" s="830" t="s">
        <v>619</v>
      </c>
      <c r="D34" s="1387" t="s">
        <v>620</v>
      </c>
      <c r="E34" s="510">
        <v>44378</v>
      </c>
      <c r="F34" s="510">
        <v>44378</v>
      </c>
      <c r="G34" s="654"/>
      <c r="H34" s="750" t="s">
        <v>622</v>
      </c>
      <c r="I34" s="1687"/>
      <c r="J34" s="1688"/>
      <c r="K34" s="1688"/>
      <c r="L34" s="1688"/>
      <c r="M34" s="1688"/>
      <c r="N34" s="1688"/>
      <c r="O34" s="1688"/>
    </row>
    <row r="35" spans="1:15" x14ac:dyDescent="0.2">
      <c r="A35" s="656" t="s">
        <v>640</v>
      </c>
      <c r="B35" s="653"/>
      <c r="C35" s="830" t="s">
        <v>619</v>
      </c>
      <c r="D35" s="1387" t="s">
        <v>620</v>
      </c>
      <c r="E35" s="510">
        <v>44743</v>
      </c>
      <c r="F35" s="510">
        <v>44743</v>
      </c>
      <c r="G35" s="657"/>
      <c r="H35" s="750" t="s">
        <v>622</v>
      </c>
      <c r="I35" s="1388"/>
      <c r="J35" s="1388"/>
      <c r="K35" s="1388"/>
      <c r="L35" s="1388"/>
      <c r="M35" s="1388"/>
      <c r="N35" s="1388"/>
      <c r="O35" s="1388"/>
    </row>
    <row r="36" spans="1:15" x14ac:dyDescent="0.2">
      <c r="A36" s="656" t="s">
        <v>640</v>
      </c>
      <c r="B36" s="653"/>
      <c r="C36" s="831" t="s">
        <v>619</v>
      </c>
      <c r="D36" s="1387" t="s">
        <v>620</v>
      </c>
      <c r="E36" s="510">
        <v>45108</v>
      </c>
      <c r="F36" s="510">
        <v>45108</v>
      </c>
      <c r="G36" s="657"/>
      <c r="H36" s="750" t="s">
        <v>622</v>
      </c>
      <c r="I36" s="1388"/>
      <c r="J36" s="1388"/>
      <c r="K36" s="1388"/>
      <c r="L36" s="1388"/>
      <c r="M36" s="1388"/>
      <c r="N36" s="1388"/>
      <c r="O36" s="1388"/>
    </row>
    <row r="37" spans="1:15" x14ac:dyDescent="0.2">
      <c r="A37" s="656" t="s">
        <v>640</v>
      </c>
      <c r="B37" s="823"/>
      <c r="C37" s="831" t="s">
        <v>619</v>
      </c>
      <c r="D37" s="1387" t="s">
        <v>620</v>
      </c>
      <c r="E37" s="510">
        <v>45474</v>
      </c>
      <c r="F37" s="510">
        <v>45474</v>
      </c>
      <c r="G37" s="657"/>
      <c r="H37" s="750" t="s">
        <v>622</v>
      </c>
      <c r="I37" s="1388"/>
      <c r="J37" s="1388"/>
      <c r="K37" s="1388"/>
      <c r="L37" s="1388"/>
      <c r="M37" s="1388"/>
      <c r="N37" s="1388"/>
      <c r="O37" s="1388"/>
    </row>
    <row r="38" spans="1:15" ht="15" x14ac:dyDescent="0.2">
      <c r="A38" s="1674" t="s">
        <v>641</v>
      </c>
      <c r="B38" s="1675"/>
      <c r="C38" s="829" t="s">
        <v>602</v>
      </c>
      <c r="D38" s="751" t="s">
        <v>642</v>
      </c>
      <c r="E38" s="749" t="s">
        <v>643</v>
      </c>
      <c r="F38" s="749" t="s">
        <v>643</v>
      </c>
      <c r="G38" s="637"/>
      <c r="H38" s="750" t="s">
        <v>622</v>
      </c>
      <c r="I38" s="1388"/>
      <c r="J38" s="1388"/>
      <c r="K38" s="1388"/>
      <c r="L38" s="1388"/>
      <c r="M38" s="1388"/>
      <c r="N38" s="1388"/>
      <c r="O38" s="1388"/>
    </row>
    <row r="39" spans="1:15" ht="15" x14ac:dyDescent="0.2">
      <c r="A39" s="1674" t="s">
        <v>641</v>
      </c>
      <c r="B39" s="1675"/>
      <c r="C39" s="829" t="s">
        <v>602</v>
      </c>
      <c r="D39" s="751" t="s">
        <v>642</v>
      </c>
      <c r="E39" s="749" t="s">
        <v>643</v>
      </c>
      <c r="F39" s="749" t="s">
        <v>643</v>
      </c>
      <c r="G39" s="637"/>
      <c r="H39" s="750" t="s">
        <v>622</v>
      </c>
      <c r="I39" s="1388"/>
      <c r="J39" s="1388"/>
      <c r="K39" s="1388"/>
      <c r="L39" s="1388"/>
      <c r="M39" s="1388"/>
      <c r="N39" s="1388"/>
      <c r="O39" s="1388"/>
    </row>
    <row r="40" spans="1:15" ht="15" x14ac:dyDescent="0.2">
      <c r="A40" s="1674" t="s">
        <v>641</v>
      </c>
      <c r="B40" s="1675"/>
      <c r="C40" s="829" t="s">
        <v>602</v>
      </c>
      <c r="D40" s="751" t="s">
        <v>642</v>
      </c>
      <c r="E40" s="749" t="s">
        <v>643</v>
      </c>
      <c r="F40" s="749" t="s">
        <v>643</v>
      </c>
      <c r="G40" s="637"/>
      <c r="H40" s="750" t="s">
        <v>622</v>
      </c>
      <c r="I40" s="1388"/>
      <c r="J40" s="1388"/>
      <c r="K40" s="1388"/>
      <c r="L40" s="1388"/>
      <c r="M40" s="1388"/>
      <c r="N40" s="1388"/>
      <c r="O40" s="1388"/>
    </row>
    <row r="41" spans="1:15" ht="15" x14ac:dyDescent="0.2">
      <c r="A41" s="1674" t="s">
        <v>641</v>
      </c>
      <c r="B41" s="1675"/>
      <c r="C41" s="829" t="s">
        <v>602</v>
      </c>
      <c r="D41" s="751" t="s">
        <v>642</v>
      </c>
      <c r="E41" s="749" t="s">
        <v>643</v>
      </c>
      <c r="F41" s="749" t="s">
        <v>643</v>
      </c>
      <c r="G41" s="637"/>
      <c r="H41" s="750" t="s">
        <v>622</v>
      </c>
      <c r="I41" s="1388"/>
      <c r="J41" s="1388"/>
      <c r="K41" s="1388"/>
      <c r="L41" s="1388"/>
      <c r="M41" s="1388"/>
      <c r="N41" s="1388"/>
      <c r="O41" s="1388"/>
    </row>
    <row r="42" spans="1:15" ht="15" x14ac:dyDescent="0.2">
      <c r="A42" s="1674" t="s">
        <v>641</v>
      </c>
      <c r="B42" s="1675"/>
      <c r="C42" s="829" t="s">
        <v>602</v>
      </c>
      <c r="D42" s="751" t="s">
        <v>642</v>
      </c>
      <c r="E42" s="749" t="s">
        <v>643</v>
      </c>
      <c r="F42" s="749" t="s">
        <v>643</v>
      </c>
      <c r="G42" s="637"/>
      <c r="H42" s="750" t="s">
        <v>622</v>
      </c>
      <c r="I42" s="1388"/>
      <c r="J42" s="1388"/>
      <c r="K42" s="1388"/>
      <c r="L42" s="1388"/>
      <c r="M42" s="1388"/>
      <c r="N42" s="1388"/>
      <c r="O42" s="1388"/>
    </row>
    <row r="43" spans="1:15" ht="15" x14ac:dyDescent="0.2">
      <c r="A43" s="1674" t="s">
        <v>641</v>
      </c>
      <c r="B43" s="1675"/>
      <c r="C43" s="829" t="s">
        <v>602</v>
      </c>
      <c r="D43" s="751" t="s">
        <v>642</v>
      </c>
      <c r="E43" s="749" t="s">
        <v>643</v>
      </c>
      <c r="F43" s="749" t="s">
        <v>643</v>
      </c>
      <c r="G43" s="637"/>
      <c r="H43" s="750" t="s">
        <v>622</v>
      </c>
      <c r="I43" s="1388"/>
      <c r="J43" s="1388"/>
      <c r="K43" s="1388"/>
      <c r="L43" s="1388"/>
      <c r="M43" s="1388"/>
      <c r="N43" s="1388"/>
      <c r="O43" s="1388"/>
    </row>
    <row r="44" spans="1:15" x14ac:dyDescent="0.2">
      <c r="A44" s="1674" t="s">
        <v>641</v>
      </c>
      <c r="B44" s="1676"/>
      <c r="C44" s="829" t="s">
        <v>602</v>
      </c>
      <c r="D44" s="751" t="s">
        <v>642</v>
      </c>
      <c r="E44" s="749" t="s">
        <v>643</v>
      </c>
      <c r="F44" s="749" t="s">
        <v>643</v>
      </c>
      <c r="G44" s="637"/>
      <c r="H44" s="750" t="s">
        <v>622</v>
      </c>
      <c r="I44" s="1388"/>
      <c r="J44" s="1388"/>
      <c r="K44" s="1388"/>
      <c r="L44" s="1388"/>
      <c r="M44" s="1388"/>
      <c r="N44" s="1388"/>
      <c r="O44" s="1388"/>
    </row>
    <row r="45" spans="1:15" x14ac:dyDescent="0.2">
      <c r="A45" s="1677" t="s">
        <v>644</v>
      </c>
      <c r="B45" s="1678"/>
      <c r="C45" s="1678"/>
      <c r="D45" s="1678"/>
      <c r="E45" s="1678"/>
      <c r="F45" s="1678"/>
      <c r="G45" s="1678"/>
      <c r="H45" s="1679"/>
    </row>
    <row r="46" spans="1:15" ht="25.5" x14ac:dyDescent="0.2">
      <c r="A46" s="1680" t="s">
        <v>612</v>
      </c>
      <c r="B46" s="1666"/>
      <c r="C46" s="832" t="s">
        <v>559</v>
      </c>
      <c r="D46" s="658" t="s">
        <v>613</v>
      </c>
      <c r="E46" s="658" t="s">
        <v>614</v>
      </c>
      <c r="F46" s="658" t="s">
        <v>645</v>
      </c>
      <c r="G46" s="658" t="s">
        <v>616</v>
      </c>
      <c r="H46" s="659" t="s">
        <v>617</v>
      </c>
    </row>
    <row r="47" spans="1:15" x14ac:dyDescent="0.2">
      <c r="A47" s="1689" t="s">
        <v>646</v>
      </c>
      <c r="B47" s="1690"/>
      <c r="C47" s="829" t="s">
        <v>602</v>
      </c>
      <c r="D47" s="542" t="s">
        <v>647</v>
      </c>
      <c r="E47" s="749" t="s">
        <v>648</v>
      </c>
      <c r="F47" s="749" t="s">
        <v>648</v>
      </c>
      <c r="G47" s="511"/>
      <c r="H47" s="750" t="s">
        <v>622</v>
      </c>
    </row>
    <row r="48" spans="1:15" ht="15" hidden="1" x14ac:dyDescent="0.2">
      <c r="A48" s="1674" t="s">
        <v>649</v>
      </c>
      <c r="B48" s="1691"/>
      <c r="C48" s="829" t="s">
        <v>602</v>
      </c>
      <c r="D48" s="751" t="s">
        <v>642</v>
      </c>
      <c r="E48" s="749" t="s">
        <v>648</v>
      </c>
      <c r="F48" s="749" t="s">
        <v>648</v>
      </c>
      <c r="G48" s="637"/>
      <c r="H48" s="750" t="s">
        <v>622</v>
      </c>
    </row>
    <row r="49" spans="1:8" ht="15" hidden="1" x14ac:dyDescent="0.2">
      <c r="A49" s="1674" t="s">
        <v>649</v>
      </c>
      <c r="B49" s="1691"/>
      <c r="C49" s="829" t="s">
        <v>602</v>
      </c>
      <c r="D49" s="751" t="s">
        <v>642</v>
      </c>
      <c r="E49" s="749" t="s">
        <v>648</v>
      </c>
      <c r="F49" s="749" t="s">
        <v>648</v>
      </c>
      <c r="G49" s="637"/>
      <c r="H49" s="750" t="s">
        <v>622</v>
      </c>
    </row>
    <row r="50" spans="1:8" ht="15" hidden="1" x14ac:dyDescent="0.2">
      <c r="A50" s="1674" t="s">
        <v>649</v>
      </c>
      <c r="B50" s="1691"/>
      <c r="C50" s="829" t="s">
        <v>602</v>
      </c>
      <c r="D50" s="751" t="s">
        <v>642</v>
      </c>
      <c r="E50" s="749" t="s">
        <v>648</v>
      </c>
      <c r="F50" s="749" t="s">
        <v>648</v>
      </c>
      <c r="G50" s="637"/>
      <c r="H50" s="750" t="s">
        <v>622</v>
      </c>
    </row>
    <row r="51" spans="1:8" ht="15" hidden="1" x14ac:dyDescent="0.2">
      <c r="A51" s="1674" t="s">
        <v>649</v>
      </c>
      <c r="B51" s="1691"/>
      <c r="C51" s="829" t="s">
        <v>602</v>
      </c>
      <c r="D51" s="751" t="s">
        <v>642</v>
      </c>
      <c r="E51" s="749" t="s">
        <v>648</v>
      </c>
      <c r="F51" s="749" t="s">
        <v>648</v>
      </c>
      <c r="G51" s="637"/>
      <c r="H51" s="750" t="s">
        <v>622</v>
      </c>
    </row>
    <row r="52" spans="1:8" ht="15" hidden="1" x14ac:dyDescent="0.2">
      <c r="A52" s="1674" t="s">
        <v>649</v>
      </c>
      <c r="B52" s="1691"/>
      <c r="C52" s="829" t="s">
        <v>602</v>
      </c>
      <c r="D52" s="751" t="s">
        <v>642</v>
      </c>
      <c r="E52" s="749" t="s">
        <v>648</v>
      </c>
      <c r="F52" s="749" t="s">
        <v>648</v>
      </c>
      <c r="G52" s="637"/>
      <c r="H52" s="750" t="s">
        <v>622</v>
      </c>
    </row>
    <row r="53" spans="1:8" x14ac:dyDescent="0.2">
      <c r="A53" s="1677" t="s">
        <v>650</v>
      </c>
      <c r="B53" s="1678"/>
      <c r="C53" s="1678"/>
      <c r="D53" s="1678"/>
      <c r="E53" s="1678"/>
      <c r="F53" s="1678"/>
      <c r="G53" s="1678"/>
      <c r="H53" s="1679"/>
    </row>
    <row r="54" spans="1:8" x14ac:dyDescent="0.2">
      <c r="A54" s="1689" t="s">
        <v>651</v>
      </c>
      <c r="B54" s="1690"/>
      <c r="C54" s="829" t="s">
        <v>602</v>
      </c>
      <c r="D54" s="544" t="s">
        <v>652</v>
      </c>
      <c r="E54" s="749" t="s">
        <v>648</v>
      </c>
      <c r="F54" s="749" t="s">
        <v>648</v>
      </c>
      <c r="G54" s="660"/>
      <c r="H54" s="750" t="s">
        <v>622</v>
      </c>
    </row>
    <row r="55" spans="1:8" x14ac:dyDescent="0.2">
      <c r="A55" s="1689" t="s">
        <v>653</v>
      </c>
      <c r="B55" s="1690"/>
      <c r="C55" s="829" t="s">
        <v>602</v>
      </c>
      <c r="D55" s="544" t="s">
        <v>654</v>
      </c>
      <c r="E55" s="749" t="s">
        <v>648</v>
      </c>
      <c r="F55" s="749" t="s">
        <v>648</v>
      </c>
      <c r="G55" s="660"/>
      <c r="H55" s="750" t="s">
        <v>622</v>
      </c>
    </row>
    <row r="56" spans="1:8" x14ac:dyDescent="0.2">
      <c r="A56" s="1689" t="s">
        <v>655</v>
      </c>
      <c r="B56" s="1690"/>
      <c r="C56" s="829" t="s">
        <v>602</v>
      </c>
      <c r="D56" s="544" t="s">
        <v>652</v>
      </c>
      <c r="E56" s="749" t="s">
        <v>648</v>
      </c>
      <c r="F56" s="749" t="s">
        <v>648</v>
      </c>
      <c r="G56" s="661"/>
      <c r="H56" s="750" t="s">
        <v>622</v>
      </c>
    </row>
    <row r="57" spans="1:8" x14ac:dyDescent="0.2">
      <c r="A57" s="1689" t="s">
        <v>656</v>
      </c>
      <c r="B57" s="1690"/>
      <c r="C57" s="829" t="s">
        <v>602</v>
      </c>
      <c r="D57" s="544" t="s">
        <v>654</v>
      </c>
      <c r="E57" s="749" t="s">
        <v>648</v>
      </c>
      <c r="F57" s="749" t="s">
        <v>648</v>
      </c>
      <c r="G57" s="661"/>
      <c r="H57" s="750" t="s">
        <v>622</v>
      </c>
    </row>
    <row r="58" spans="1:8" x14ac:dyDescent="0.2">
      <c r="A58" s="1689" t="s">
        <v>657</v>
      </c>
      <c r="B58" s="1690"/>
      <c r="C58" s="829" t="s">
        <v>602</v>
      </c>
      <c r="D58" s="544" t="s">
        <v>652</v>
      </c>
      <c r="E58" s="749" t="s">
        <v>648</v>
      </c>
      <c r="F58" s="749" t="s">
        <v>648</v>
      </c>
      <c r="G58" s="661"/>
      <c r="H58" s="750" t="s">
        <v>622</v>
      </c>
    </row>
    <row r="59" spans="1:8" x14ac:dyDescent="0.2">
      <c r="A59" s="1689" t="s">
        <v>658</v>
      </c>
      <c r="B59" s="1690"/>
      <c r="C59" s="829" t="s">
        <v>602</v>
      </c>
      <c r="D59" s="544" t="s">
        <v>654</v>
      </c>
      <c r="E59" s="749" t="s">
        <v>648</v>
      </c>
      <c r="F59" s="749" t="s">
        <v>648</v>
      </c>
      <c r="G59" s="661"/>
      <c r="H59" s="750" t="s">
        <v>622</v>
      </c>
    </row>
    <row r="60" spans="1:8" ht="15" x14ac:dyDescent="0.2">
      <c r="A60" s="1674" t="s">
        <v>659</v>
      </c>
      <c r="B60" s="1691"/>
      <c r="C60" s="829" t="s">
        <v>602</v>
      </c>
      <c r="D60" s="751" t="s">
        <v>642</v>
      </c>
      <c r="E60" s="749" t="s">
        <v>648</v>
      </c>
      <c r="F60" s="749" t="s">
        <v>648</v>
      </c>
      <c r="G60" s="637"/>
      <c r="H60" s="750" t="s">
        <v>622</v>
      </c>
    </row>
    <row r="61" spans="1:8" ht="15" x14ac:dyDescent="0.2">
      <c r="A61" s="1674" t="s">
        <v>659</v>
      </c>
      <c r="B61" s="1691"/>
      <c r="C61" s="829" t="s">
        <v>602</v>
      </c>
      <c r="D61" s="751" t="s">
        <v>642</v>
      </c>
      <c r="E61" s="749" t="s">
        <v>648</v>
      </c>
      <c r="F61" s="749" t="s">
        <v>648</v>
      </c>
      <c r="G61" s="637"/>
      <c r="H61" s="750" t="s">
        <v>622</v>
      </c>
    </row>
    <row r="62" spans="1:8" ht="15" x14ac:dyDescent="0.2">
      <c r="A62" s="1674" t="s">
        <v>659</v>
      </c>
      <c r="B62" s="1691"/>
      <c r="C62" s="829" t="s">
        <v>602</v>
      </c>
      <c r="D62" s="751" t="s">
        <v>642</v>
      </c>
      <c r="E62" s="749" t="s">
        <v>648</v>
      </c>
      <c r="F62" s="749" t="s">
        <v>648</v>
      </c>
      <c r="G62" s="637"/>
      <c r="H62" s="750" t="s">
        <v>622</v>
      </c>
    </row>
    <row r="63" spans="1:8" ht="16.5" customHeight="1" x14ac:dyDescent="0.2">
      <c r="A63" s="1674" t="s">
        <v>659</v>
      </c>
      <c r="B63" s="1691"/>
      <c r="C63" s="829" t="s">
        <v>602</v>
      </c>
      <c r="D63" s="751" t="s">
        <v>642</v>
      </c>
      <c r="E63" s="749" t="s">
        <v>648</v>
      </c>
      <c r="F63" s="749" t="s">
        <v>648</v>
      </c>
      <c r="G63" s="637"/>
      <c r="H63" s="750" t="s">
        <v>622</v>
      </c>
    </row>
    <row r="64" spans="1:8" ht="15" x14ac:dyDescent="0.2">
      <c r="A64" s="1674" t="s">
        <v>659</v>
      </c>
      <c r="B64" s="1691"/>
      <c r="C64" s="829" t="s">
        <v>602</v>
      </c>
      <c r="D64" s="751" t="s">
        <v>642</v>
      </c>
      <c r="E64" s="749" t="s">
        <v>648</v>
      </c>
      <c r="F64" s="749" t="s">
        <v>648</v>
      </c>
      <c r="G64" s="637"/>
      <c r="H64" s="750" t="s">
        <v>622</v>
      </c>
    </row>
    <row r="65" spans="1:8" ht="15" x14ac:dyDescent="0.2">
      <c r="A65" s="1674" t="s">
        <v>659</v>
      </c>
      <c r="B65" s="1691"/>
      <c r="C65" s="829" t="s">
        <v>602</v>
      </c>
      <c r="D65" s="751" t="s">
        <v>642</v>
      </c>
      <c r="E65" s="749" t="s">
        <v>648</v>
      </c>
      <c r="F65" s="749" t="s">
        <v>648</v>
      </c>
      <c r="G65" s="637"/>
      <c r="H65" s="750" t="s">
        <v>622</v>
      </c>
    </row>
    <row r="66" spans="1:8" ht="16.5" customHeight="1" x14ac:dyDescent="0.2">
      <c r="A66" s="1674" t="s">
        <v>659</v>
      </c>
      <c r="B66" s="1691"/>
      <c r="C66" s="829" t="s">
        <v>602</v>
      </c>
      <c r="D66" s="751" t="s">
        <v>642</v>
      </c>
      <c r="E66" s="749" t="s">
        <v>648</v>
      </c>
      <c r="F66" s="749" t="s">
        <v>648</v>
      </c>
      <c r="G66" s="637"/>
      <c r="H66" s="750" t="s">
        <v>622</v>
      </c>
    </row>
    <row r="67" spans="1:8" x14ac:dyDescent="0.2">
      <c r="A67" s="1674" t="s">
        <v>659</v>
      </c>
      <c r="B67" s="1676"/>
      <c r="C67" s="829" t="s">
        <v>602</v>
      </c>
      <c r="D67" s="751" t="s">
        <v>642</v>
      </c>
      <c r="E67" s="749" t="s">
        <v>648</v>
      </c>
      <c r="F67" s="749" t="s">
        <v>648</v>
      </c>
      <c r="G67" s="637"/>
      <c r="H67" s="750" t="s">
        <v>622</v>
      </c>
    </row>
    <row r="68" spans="1:8" x14ac:dyDescent="0.2">
      <c r="A68" s="1674" t="s">
        <v>659</v>
      </c>
      <c r="B68" s="1676"/>
      <c r="C68" s="829" t="s">
        <v>602</v>
      </c>
      <c r="D68" s="751" t="s">
        <v>642</v>
      </c>
      <c r="E68" s="749" t="s">
        <v>648</v>
      </c>
      <c r="F68" s="749" t="s">
        <v>648</v>
      </c>
      <c r="G68" s="637"/>
      <c r="H68" s="750" t="s">
        <v>622</v>
      </c>
    </row>
    <row r="69" spans="1:8" x14ac:dyDescent="0.2">
      <c r="A69" s="1674" t="s">
        <v>659</v>
      </c>
      <c r="B69" s="1676"/>
      <c r="C69" s="829" t="s">
        <v>602</v>
      </c>
      <c r="D69" s="751" t="s">
        <v>642</v>
      </c>
      <c r="E69" s="749" t="s">
        <v>648</v>
      </c>
      <c r="F69" s="749" t="s">
        <v>648</v>
      </c>
      <c r="G69" s="637"/>
      <c r="H69" s="750" t="s">
        <v>622</v>
      </c>
    </row>
    <row r="70" spans="1:8" x14ac:dyDescent="0.2">
      <c r="A70" s="1677" t="s">
        <v>660</v>
      </c>
      <c r="B70" s="1678"/>
      <c r="C70" s="1678"/>
      <c r="D70" s="1678"/>
      <c r="E70" s="1678"/>
      <c r="F70" s="1678"/>
      <c r="G70" s="1678"/>
      <c r="H70" s="1679"/>
    </row>
    <row r="71" spans="1:8" x14ac:dyDescent="0.2">
      <c r="A71" s="1689" t="s">
        <v>661</v>
      </c>
      <c r="B71" s="1690"/>
      <c r="C71" s="829" t="s">
        <v>602</v>
      </c>
      <c r="D71" s="544" t="s">
        <v>662</v>
      </c>
      <c r="E71" s="749" t="s">
        <v>648</v>
      </c>
      <c r="F71" s="749" t="s">
        <v>648</v>
      </c>
      <c r="G71" s="752"/>
      <c r="H71" s="750" t="s">
        <v>622</v>
      </c>
    </row>
    <row r="72" spans="1:8" x14ac:dyDescent="0.2">
      <c r="A72" s="1689" t="s">
        <v>663</v>
      </c>
      <c r="B72" s="1690"/>
      <c r="C72" s="829" t="s">
        <v>602</v>
      </c>
      <c r="D72" s="544" t="s">
        <v>652</v>
      </c>
      <c r="E72" s="749" t="s">
        <v>648</v>
      </c>
      <c r="F72" s="749" t="s">
        <v>648</v>
      </c>
      <c r="G72" s="752"/>
      <c r="H72" s="750" t="s">
        <v>622</v>
      </c>
    </row>
    <row r="73" spans="1:8" x14ac:dyDescent="0.2">
      <c r="A73" s="1689" t="s">
        <v>664</v>
      </c>
      <c r="B73" s="1690"/>
      <c r="C73" s="829" t="s">
        <v>602</v>
      </c>
      <c r="D73" s="544" t="s">
        <v>654</v>
      </c>
      <c r="E73" s="749" t="s">
        <v>648</v>
      </c>
      <c r="F73" s="749" t="s">
        <v>648</v>
      </c>
      <c r="G73" s="752"/>
      <c r="H73" s="750" t="s">
        <v>622</v>
      </c>
    </row>
    <row r="74" spans="1:8" x14ac:dyDescent="0.2">
      <c r="A74" s="1689" t="s">
        <v>665</v>
      </c>
      <c r="B74" s="1690"/>
      <c r="C74" s="829" t="s">
        <v>602</v>
      </c>
      <c r="D74" s="544" t="s">
        <v>652</v>
      </c>
      <c r="E74" s="749" t="s">
        <v>648</v>
      </c>
      <c r="F74" s="749" t="s">
        <v>648</v>
      </c>
      <c r="G74" s="752"/>
      <c r="H74" s="750" t="s">
        <v>622</v>
      </c>
    </row>
    <row r="75" spans="1:8" x14ac:dyDescent="0.2">
      <c r="A75" s="1689" t="s">
        <v>666</v>
      </c>
      <c r="B75" s="1690"/>
      <c r="C75" s="829" t="s">
        <v>602</v>
      </c>
      <c r="D75" s="544" t="s">
        <v>654</v>
      </c>
      <c r="E75" s="749" t="s">
        <v>648</v>
      </c>
      <c r="F75" s="749" t="s">
        <v>648</v>
      </c>
      <c r="G75" s="752"/>
      <c r="H75" s="750" t="s">
        <v>622</v>
      </c>
    </row>
    <row r="76" spans="1:8" x14ac:dyDescent="0.2">
      <c r="A76" s="1689" t="s">
        <v>667</v>
      </c>
      <c r="B76" s="1690"/>
      <c r="C76" s="829" t="s">
        <v>602</v>
      </c>
      <c r="D76" s="544" t="s">
        <v>652</v>
      </c>
      <c r="E76" s="749" t="s">
        <v>648</v>
      </c>
      <c r="F76" s="749" t="s">
        <v>648</v>
      </c>
      <c r="G76" s="752"/>
      <c r="H76" s="750" t="s">
        <v>622</v>
      </c>
    </row>
    <row r="77" spans="1:8" x14ac:dyDescent="0.2">
      <c r="A77" s="1689" t="s">
        <v>668</v>
      </c>
      <c r="B77" s="1690"/>
      <c r="C77" s="829" t="s">
        <v>602</v>
      </c>
      <c r="D77" s="544" t="s">
        <v>654</v>
      </c>
      <c r="E77" s="749" t="s">
        <v>648</v>
      </c>
      <c r="F77" s="749" t="s">
        <v>648</v>
      </c>
      <c r="G77" s="752"/>
      <c r="H77" s="750" t="s">
        <v>622</v>
      </c>
    </row>
    <row r="78" spans="1:8" ht="15" x14ac:dyDescent="0.2">
      <c r="A78" s="1674" t="s">
        <v>659</v>
      </c>
      <c r="B78" s="1691"/>
      <c r="C78" s="829" t="s">
        <v>602</v>
      </c>
      <c r="D78" s="751" t="s">
        <v>642</v>
      </c>
      <c r="E78" s="749" t="s">
        <v>648</v>
      </c>
      <c r="F78" s="749" t="s">
        <v>648</v>
      </c>
      <c r="G78" s="753"/>
      <c r="H78" s="750" t="s">
        <v>622</v>
      </c>
    </row>
    <row r="79" spans="1:8" ht="15" x14ac:dyDescent="0.2">
      <c r="A79" s="1674" t="s">
        <v>659</v>
      </c>
      <c r="B79" s="1691"/>
      <c r="C79" s="829" t="s">
        <v>602</v>
      </c>
      <c r="D79" s="751" t="s">
        <v>642</v>
      </c>
      <c r="E79" s="749" t="s">
        <v>648</v>
      </c>
      <c r="F79" s="749" t="s">
        <v>648</v>
      </c>
      <c r="G79" s="753"/>
      <c r="H79" s="750" t="s">
        <v>622</v>
      </c>
    </row>
    <row r="80" spans="1:8" ht="15" x14ac:dyDescent="0.2">
      <c r="A80" s="1674" t="s">
        <v>659</v>
      </c>
      <c r="B80" s="1691"/>
      <c r="C80" s="829" t="s">
        <v>602</v>
      </c>
      <c r="D80" s="751" t="s">
        <v>642</v>
      </c>
      <c r="E80" s="749" t="s">
        <v>648</v>
      </c>
      <c r="F80" s="749" t="s">
        <v>648</v>
      </c>
      <c r="G80" s="753"/>
      <c r="H80" s="750" t="s">
        <v>622</v>
      </c>
    </row>
    <row r="81" spans="1:8" ht="15" x14ac:dyDescent="0.2">
      <c r="A81" s="1674" t="s">
        <v>659</v>
      </c>
      <c r="B81" s="1691"/>
      <c r="C81" s="829" t="s">
        <v>602</v>
      </c>
      <c r="D81" s="751" t="s">
        <v>642</v>
      </c>
      <c r="E81" s="749" t="s">
        <v>648</v>
      </c>
      <c r="F81" s="749" t="s">
        <v>648</v>
      </c>
      <c r="G81" s="753"/>
      <c r="H81" s="750" t="s">
        <v>622</v>
      </c>
    </row>
    <row r="82" spans="1:8" ht="15" x14ac:dyDescent="0.2">
      <c r="A82" s="1674" t="s">
        <v>659</v>
      </c>
      <c r="B82" s="1691"/>
      <c r="C82" s="829" t="s">
        <v>602</v>
      </c>
      <c r="D82" s="751" t="s">
        <v>642</v>
      </c>
      <c r="E82" s="749" t="s">
        <v>648</v>
      </c>
      <c r="F82" s="749" t="s">
        <v>648</v>
      </c>
      <c r="G82" s="753"/>
      <c r="H82" s="750" t="s">
        <v>622</v>
      </c>
    </row>
    <row r="83" spans="1:8" ht="15" x14ac:dyDescent="0.2">
      <c r="A83" s="1674" t="s">
        <v>659</v>
      </c>
      <c r="B83" s="1691"/>
      <c r="C83" s="829" t="s">
        <v>602</v>
      </c>
      <c r="D83" s="751" t="s">
        <v>642</v>
      </c>
      <c r="E83" s="749" t="s">
        <v>648</v>
      </c>
      <c r="F83" s="749" t="s">
        <v>648</v>
      </c>
      <c r="G83" s="753"/>
      <c r="H83" s="750" t="s">
        <v>622</v>
      </c>
    </row>
    <row r="84" spans="1:8" ht="15" x14ac:dyDescent="0.2">
      <c r="A84" s="1674" t="s">
        <v>659</v>
      </c>
      <c r="B84" s="1691"/>
      <c r="C84" s="829" t="s">
        <v>602</v>
      </c>
      <c r="D84" s="751" t="s">
        <v>642</v>
      </c>
      <c r="E84" s="749" t="s">
        <v>648</v>
      </c>
      <c r="F84" s="749" t="s">
        <v>648</v>
      </c>
      <c r="G84" s="753"/>
      <c r="H84" s="750" t="s">
        <v>622</v>
      </c>
    </row>
    <row r="85" spans="1:8" ht="15" x14ac:dyDescent="0.2">
      <c r="A85" s="1674" t="s">
        <v>659</v>
      </c>
      <c r="B85" s="1691"/>
      <c r="C85" s="829" t="s">
        <v>602</v>
      </c>
      <c r="D85" s="751" t="s">
        <v>642</v>
      </c>
      <c r="E85" s="749" t="s">
        <v>648</v>
      </c>
      <c r="F85" s="749" t="s">
        <v>648</v>
      </c>
      <c r="G85" s="753"/>
      <c r="H85" s="750" t="s">
        <v>622</v>
      </c>
    </row>
    <row r="86" spans="1:8" ht="15" x14ac:dyDescent="0.2">
      <c r="A86" s="1674" t="s">
        <v>659</v>
      </c>
      <c r="B86" s="1691"/>
      <c r="C86" s="829" t="s">
        <v>602</v>
      </c>
      <c r="D86" s="751" t="s">
        <v>642</v>
      </c>
      <c r="E86" s="749" t="s">
        <v>648</v>
      </c>
      <c r="F86" s="749" t="s">
        <v>648</v>
      </c>
      <c r="G86" s="753"/>
      <c r="H86" s="750" t="s">
        <v>622</v>
      </c>
    </row>
    <row r="87" spans="1:8" ht="15" x14ac:dyDescent="0.2">
      <c r="A87" s="1674" t="s">
        <v>659</v>
      </c>
      <c r="B87" s="1691"/>
      <c r="C87" s="829" t="s">
        <v>602</v>
      </c>
      <c r="D87" s="751" t="s">
        <v>642</v>
      </c>
      <c r="E87" s="749" t="s">
        <v>648</v>
      </c>
      <c r="F87" s="749" t="s">
        <v>648</v>
      </c>
      <c r="G87" s="753"/>
      <c r="H87" s="750" t="s">
        <v>622</v>
      </c>
    </row>
    <row r="88" spans="1:8" x14ac:dyDescent="0.2">
      <c r="A88" s="1677" t="s">
        <v>669</v>
      </c>
      <c r="B88" s="1678"/>
      <c r="C88" s="1678"/>
      <c r="D88" s="1678"/>
      <c r="E88" s="1678"/>
      <c r="F88" s="1678"/>
      <c r="G88" s="1678"/>
      <c r="H88" s="1679"/>
    </row>
    <row r="89" spans="1:8" x14ac:dyDescent="0.2">
      <c r="A89" s="1689" t="s">
        <v>670</v>
      </c>
      <c r="B89" s="1690"/>
      <c r="C89" s="829" t="s">
        <v>602</v>
      </c>
      <c r="D89" s="544" t="s">
        <v>671</v>
      </c>
      <c r="E89" s="749" t="s">
        <v>648</v>
      </c>
      <c r="F89" s="749" t="s">
        <v>648</v>
      </c>
      <c r="G89" s="752"/>
      <c r="H89" s="750" t="s">
        <v>622</v>
      </c>
    </row>
    <row r="90" spans="1:8" x14ac:dyDescent="0.2">
      <c r="A90" s="1385" t="s">
        <v>672</v>
      </c>
      <c r="B90" s="1386"/>
      <c r="C90" s="829" t="s">
        <v>602</v>
      </c>
      <c r="D90" s="544" t="s">
        <v>673</v>
      </c>
      <c r="E90" s="749" t="s">
        <v>648</v>
      </c>
      <c r="F90" s="749" t="s">
        <v>648</v>
      </c>
      <c r="G90" s="752"/>
      <c r="H90" s="750" t="s">
        <v>622</v>
      </c>
    </row>
    <row r="91" spans="1:8" x14ac:dyDescent="0.2">
      <c r="A91" s="1689" t="s">
        <v>674</v>
      </c>
      <c r="B91" s="1690"/>
      <c r="C91" s="829" t="s">
        <v>602</v>
      </c>
      <c r="D91" s="544" t="s">
        <v>654</v>
      </c>
      <c r="E91" s="749" t="s">
        <v>648</v>
      </c>
      <c r="F91" s="749" t="s">
        <v>648</v>
      </c>
      <c r="G91" s="752"/>
      <c r="H91" s="750" t="s">
        <v>622</v>
      </c>
    </row>
    <row r="92" spans="1:8" x14ac:dyDescent="0.2">
      <c r="A92" s="1689" t="s">
        <v>675</v>
      </c>
      <c r="B92" s="1690"/>
      <c r="C92" s="829" t="s">
        <v>602</v>
      </c>
      <c r="D92" s="544" t="s">
        <v>654</v>
      </c>
      <c r="E92" s="749" t="s">
        <v>648</v>
      </c>
      <c r="F92" s="749" t="s">
        <v>648</v>
      </c>
      <c r="G92" s="752"/>
      <c r="H92" s="750" t="s">
        <v>622</v>
      </c>
    </row>
    <row r="93" spans="1:8" x14ac:dyDescent="0.2">
      <c r="A93" s="1689" t="s">
        <v>676</v>
      </c>
      <c r="B93" s="1690"/>
      <c r="C93" s="829" t="s">
        <v>602</v>
      </c>
      <c r="D93" s="544" t="s">
        <v>654</v>
      </c>
      <c r="E93" s="749" t="s">
        <v>648</v>
      </c>
      <c r="F93" s="749" t="s">
        <v>648</v>
      </c>
      <c r="G93" s="752"/>
      <c r="H93" s="750" t="s">
        <v>622</v>
      </c>
    </row>
    <row r="94" spans="1:8" ht="15" x14ac:dyDescent="0.2">
      <c r="A94" s="1674" t="s">
        <v>659</v>
      </c>
      <c r="B94" s="1691"/>
      <c r="C94" s="829" t="s">
        <v>602</v>
      </c>
      <c r="D94" s="751" t="s">
        <v>642</v>
      </c>
      <c r="E94" s="749" t="s">
        <v>648</v>
      </c>
      <c r="F94" s="749" t="s">
        <v>648</v>
      </c>
      <c r="G94" s="753"/>
      <c r="H94" s="750" t="s">
        <v>622</v>
      </c>
    </row>
    <row r="95" spans="1:8" ht="15" x14ac:dyDescent="0.2">
      <c r="A95" s="1674" t="s">
        <v>659</v>
      </c>
      <c r="B95" s="1691"/>
      <c r="C95" s="829" t="s">
        <v>602</v>
      </c>
      <c r="D95" s="751" t="s">
        <v>642</v>
      </c>
      <c r="E95" s="749" t="s">
        <v>648</v>
      </c>
      <c r="F95" s="749" t="s">
        <v>648</v>
      </c>
      <c r="G95" s="753"/>
      <c r="H95" s="750" t="s">
        <v>622</v>
      </c>
    </row>
    <row r="96" spans="1:8" ht="15" x14ac:dyDescent="0.2">
      <c r="A96" s="1674" t="s">
        <v>659</v>
      </c>
      <c r="B96" s="1691"/>
      <c r="C96" s="829" t="s">
        <v>602</v>
      </c>
      <c r="D96" s="751" t="s">
        <v>642</v>
      </c>
      <c r="E96" s="749" t="s">
        <v>648</v>
      </c>
      <c r="F96" s="749" t="s">
        <v>648</v>
      </c>
      <c r="G96" s="753"/>
      <c r="H96" s="750" t="s">
        <v>622</v>
      </c>
    </row>
    <row r="97" spans="1:8" ht="15" x14ac:dyDescent="0.2">
      <c r="A97" s="1674" t="s">
        <v>659</v>
      </c>
      <c r="B97" s="1691"/>
      <c r="C97" s="829" t="s">
        <v>602</v>
      </c>
      <c r="D97" s="751" t="s">
        <v>642</v>
      </c>
      <c r="E97" s="749" t="s">
        <v>648</v>
      </c>
      <c r="F97" s="749" t="s">
        <v>648</v>
      </c>
      <c r="G97" s="753"/>
      <c r="H97" s="750" t="s">
        <v>622</v>
      </c>
    </row>
    <row r="98" spans="1:8" x14ac:dyDescent="0.2">
      <c r="A98" s="1677" t="s">
        <v>677</v>
      </c>
      <c r="B98" s="1678"/>
      <c r="C98" s="1678"/>
      <c r="D98" s="1678"/>
      <c r="E98" s="1678"/>
      <c r="F98" s="1678"/>
      <c r="G98" s="1678"/>
      <c r="H98" s="1679"/>
    </row>
    <row r="99" spans="1:8" x14ac:dyDescent="0.2">
      <c r="A99" s="1689" t="s">
        <v>670</v>
      </c>
      <c r="B99" s="1690"/>
      <c r="C99" s="829" t="s">
        <v>602</v>
      </c>
      <c r="D99" s="544" t="s">
        <v>671</v>
      </c>
      <c r="E99" s="749" t="s">
        <v>648</v>
      </c>
      <c r="F99" s="749" t="s">
        <v>648</v>
      </c>
      <c r="G99" s="752"/>
      <c r="H99" s="750" t="s">
        <v>622</v>
      </c>
    </row>
    <row r="100" spans="1:8" x14ac:dyDescent="0.2">
      <c r="A100" s="1385" t="s">
        <v>672</v>
      </c>
      <c r="B100" s="1386"/>
      <c r="C100" s="829" t="s">
        <v>602</v>
      </c>
      <c r="D100" s="544" t="s">
        <v>673</v>
      </c>
      <c r="E100" s="749" t="s">
        <v>648</v>
      </c>
      <c r="F100" s="749" t="s">
        <v>648</v>
      </c>
      <c r="G100" s="752"/>
      <c r="H100" s="750" t="s">
        <v>622</v>
      </c>
    </row>
    <row r="101" spans="1:8" x14ac:dyDescent="0.2">
      <c r="A101" s="1689" t="s">
        <v>678</v>
      </c>
      <c r="B101" s="1690"/>
      <c r="C101" s="829" t="s">
        <v>602</v>
      </c>
      <c r="D101" s="544" t="s">
        <v>654</v>
      </c>
      <c r="E101" s="749" t="s">
        <v>648</v>
      </c>
      <c r="F101" s="749" t="s">
        <v>648</v>
      </c>
      <c r="G101" s="752"/>
      <c r="H101" s="750" t="s">
        <v>622</v>
      </c>
    </row>
    <row r="102" spans="1:8" x14ac:dyDescent="0.2">
      <c r="A102" s="1689" t="s">
        <v>679</v>
      </c>
      <c r="B102" s="1690"/>
      <c r="C102" s="829" t="s">
        <v>602</v>
      </c>
      <c r="D102" s="544" t="s">
        <v>654</v>
      </c>
      <c r="E102" s="749" t="s">
        <v>648</v>
      </c>
      <c r="F102" s="749" t="s">
        <v>648</v>
      </c>
      <c r="G102" s="752"/>
      <c r="H102" s="750" t="s">
        <v>622</v>
      </c>
    </row>
    <row r="103" spans="1:8" x14ac:dyDescent="0.2">
      <c r="A103" s="1689" t="s">
        <v>680</v>
      </c>
      <c r="B103" s="1690"/>
      <c r="C103" s="829" t="s">
        <v>602</v>
      </c>
      <c r="D103" s="544" t="s">
        <v>654</v>
      </c>
      <c r="E103" s="749" t="s">
        <v>648</v>
      </c>
      <c r="F103" s="749" t="s">
        <v>648</v>
      </c>
      <c r="G103" s="752"/>
      <c r="H103" s="750" t="s">
        <v>622</v>
      </c>
    </row>
    <row r="104" spans="1:8" ht="15" x14ac:dyDescent="0.2">
      <c r="A104" s="1674" t="s">
        <v>659</v>
      </c>
      <c r="B104" s="1691"/>
      <c r="C104" s="829" t="s">
        <v>602</v>
      </c>
      <c r="D104" s="751" t="s">
        <v>642</v>
      </c>
      <c r="E104" s="749" t="s">
        <v>648</v>
      </c>
      <c r="F104" s="749" t="s">
        <v>648</v>
      </c>
      <c r="G104" s="753"/>
      <c r="H104" s="750" t="s">
        <v>622</v>
      </c>
    </row>
    <row r="105" spans="1:8" ht="15" x14ac:dyDescent="0.2">
      <c r="A105" s="1674" t="s">
        <v>659</v>
      </c>
      <c r="B105" s="1691"/>
      <c r="C105" s="829" t="s">
        <v>602</v>
      </c>
      <c r="D105" s="751" t="s">
        <v>642</v>
      </c>
      <c r="E105" s="749" t="s">
        <v>648</v>
      </c>
      <c r="F105" s="749" t="s">
        <v>648</v>
      </c>
      <c r="G105" s="753"/>
      <c r="H105" s="750" t="s">
        <v>622</v>
      </c>
    </row>
    <row r="106" spans="1:8" ht="15" x14ac:dyDescent="0.2">
      <c r="A106" s="1674" t="s">
        <v>659</v>
      </c>
      <c r="B106" s="1691"/>
      <c r="C106" s="829" t="s">
        <v>602</v>
      </c>
      <c r="D106" s="751" t="s">
        <v>642</v>
      </c>
      <c r="E106" s="749" t="s">
        <v>648</v>
      </c>
      <c r="F106" s="749" t="s">
        <v>648</v>
      </c>
      <c r="G106" s="753"/>
      <c r="H106" s="750" t="s">
        <v>622</v>
      </c>
    </row>
    <row r="107" spans="1:8" ht="15" x14ac:dyDescent="0.2">
      <c r="A107" s="1674" t="s">
        <v>659</v>
      </c>
      <c r="B107" s="1691"/>
      <c r="C107" s="829" t="s">
        <v>602</v>
      </c>
      <c r="D107" s="751" t="s">
        <v>642</v>
      </c>
      <c r="E107" s="749" t="s">
        <v>648</v>
      </c>
      <c r="F107" s="749" t="s">
        <v>648</v>
      </c>
      <c r="G107" s="753"/>
      <c r="H107" s="750" t="s">
        <v>622</v>
      </c>
    </row>
    <row r="108" spans="1:8" ht="15" x14ac:dyDescent="0.2">
      <c r="A108" s="1674" t="s">
        <v>659</v>
      </c>
      <c r="B108" s="1691"/>
      <c r="C108" s="829" t="s">
        <v>602</v>
      </c>
      <c r="D108" s="751" t="s">
        <v>642</v>
      </c>
      <c r="E108" s="749" t="s">
        <v>648</v>
      </c>
      <c r="F108" s="749" t="s">
        <v>648</v>
      </c>
      <c r="G108" s="753"/>
      <c r="H108" s="750" t="s">
        <v>622</v>
      </c>
    </row>
    <row r="109" spans="1:8" ht="15" x14ac:dyDescent="0.2">
      <c r="A109" s="1674" t="s">
        <v>659</v>
      </c>
      <c r="B109" s="1691"/>
      <c r="C109" s="829" t="s">
        <v>602</v>
      </c>
      <c r="D109" s="751" t="s">
        <v>642</v>
      </c>
      <c r="E109" s="749" t="s">
        <v>648</v>
      </c>
      <c r="F109" s="749" t="s">
        <v>648</v>
      </c>
      <c r="G109" s="753"/>
      <c r="H109" s="750" t="s">
        <v>622</v>
      </c>
    </row>
    <row r="110" spans="1:8" ht="15" x14ac:dyDescent="0.2">
      <c r="A110" s="1674" t="s">
        <v>659</v>
      </c>
      <c r="B110" s="1691"/>
      <c r="C110" s="829" t="s">
        <v>602</v>
      </c>
      <c r="D110" s="751" t="s">
        <v>642</v>
      </c>
      <c r="E110" s="749" t="s">
        <v>648</v>
      </c>
      <c r="F110" s="749" t="s">
        <v>648</v>
      </c>
      <c r="G110" s="753"/>
      <c r="H110" s="750" t="s">
        <v>622</v>
      </c>
    </row>
    <row r="111" spans="1:8" ht="15" x14ac:dyDescent="0.2">
      <c r="A111" s="1674" t="s">
        <v>659</v>
      </c>
      <c r="B111" s="1691"/>
      <c r="C111" s="829" t="s">
        <v>602</v>
      </c>
      <c r="D111" s="751" t="s">
        <v>642</v>
      </c>
      <c r="E111" s="749" t="s">
        <v>648</v>
      </c>
      <c r="F111" s="749" t="s">
        <v>648</v>
      </c>
      <c r="G111" s="753"/>
      <c r="H111" s="750" t="s">
        <v>622</v>
      </c>
    </row>
    <row r="112" spans="1:8" ht="15" x14ac:dyDescent="0.2">
      <c r="A112" s="1674" t="s">
        <v>659</v>
      </c>
      <c r="B112" s="1691"/>
      <c r="C112" s="829" t="s">
        <v>602</v>
      </c>
      <c r="D112" s="751" t="s">
        <v>642</v>
      </c>
      <c r="E112" s="749" t="s">
        <v>648</v>
      </c>
      <c r="F112" s="749" t="s">
        <v>648</v>
      </c>
      <c r="G112" s="753"/>
      <c r="H112" s="750" t="s">
        <v>622</v>
      </c>
    </row>
    <row r="113" spans="1:8" ht="15" x14ac:dyDescent="0.2">
      <c r="A113" s="1674" t="s">
        <v>659</v>
      </c>
      <c r="B113" s="1691"/>
      <c r="C113" s="829" t="s">
        <v>602</v>
      </c>
      <c r="D113" s="751" t="s">
        <v>642</v>
      </c>
      <c r="E113" s="749" t="s">
        <v>648</v>
      </c>
      <c r="F113" s="749" t="s">
        <v>648</v>
      </c>
      <c r="G113" s="753"/>
      <c r="H113" s="750" t="s">
        <v>622</v>
      </c>
    </row>
    <row r="114" spans="1:8" x14ac:dyDescent="0.2">
      <c r="A114" s="1677" t="s">
        <v>681</v>
      </c>
      <c r="B114" s="1678"/>
      <c r="C114" s="1678"/>
      <c r="D114" s="1678"/>
      <c r="E114" s="1678"/>
      <c r="F114" s="1678"/>
      <c r="G114" s="1678"/>
      <c r="H114" s="1679"/>
    </row>
    <row r="115" spans="1:8" x14ac:dyDescent="0.2">
      <c r="A115" s="1689" t="s">
        <v>670</v>
      </c>
      <c r="B115" s="1690"/>
      <c r="C115" s="829" t="s">
        <v>602</v>
      </c>
      <c r="D115" s="544" t="s">
        <v>671</v>
      </c>
      <c r="E115" s="749" t="s">
        <v>648</v>
      </c>
      <c r="F115" s="749" t="s">
        <v>648</v>
      </c>
      <c r="G115" s="752"/>
      <c r="H115" s="750" t="s">
        <v>622</v>
      </c>
    </row>
    <row r="116" spans="1:8" x14ac:dyDescent="0.2">
      <c r="A116" s="1385" t="s">
        <v>672</v>
      </c>
      <c r="B116" s="1386"/>
      <c r="C116" s="829" t="s">
        <v>602</v>
      </c>
      <c r="D116" s="544" t="s">
        <v>673</v>
      </c>
      <c r="E116" s="749" t="s">
        <v>648</v>
      </c>
      <c r="F116" s="749" t="s">
        <v>648</v>
      </c>
      <c r="G116" s="752"/>
      <c r="H116" s="750" t="s">
        <v>622</v>
      </c>
    </row>
    <row r="117" spans="1:8" x14ac:dyDescent="0.2">
      <c r="A117" s="1689" t="s">
        <v>682</v>
      </c>
      <c r="B117" s="1690"/>
      <c r="C117" s="829" t="s">
        <v>602</v>
      </c>
      <c r="D117" s="544" t="s">
        <v>652</v>
      </c>
      <c r="E117" s="749" t="s">
        <v>648</v>
      </c>
      <c r="F117" s="749" t="s">
        <v>648</v>
      </c>
      <c r="G117" s="752"/>
      <c r="H117" s="750" t="s">
        <v>622</v>
      </c>
    </row>
    <row r="118" spans="1:8" x14ac:dyDescent="0.2">
      <c r="A118" s="1689" t="s">
        <v>683</v>
      </c>
      <c r="B118" s="1690"/>
      <c r="C118" s="829" t="s">
        <v>602</v>
      </c>
      <c r="D118" s="544" t="s">
        <v>654</v>
      </c>
      <c r="E118" s="749" t="s">
        <v>648</v>
      </c>
      <c r="F118" s="749" t="s">
        <v>648</v>
      </c>
      <c r="G118" s="752"/>
      <c r="H118" s="750" t="s">
        <v>622</v>
      </c>
    </row>
    <row r="119" spans="1:8" x14ac:dyDescent="0.2">
      <c r="A119" s="1689" t="s">
        <v>684</v>
      </c>
      <c r="B119" s="1690"/>
      <c r="C119" s="829" t="s">
        <v>602</v>
      </c>
      <c r="D119" s="544" t="s">
        <v>652</v>
      </c>
      <c r="E119" s="749" t="s">
        <v>648</v>
      </c>
      <c r="F119" s="749" t="s">
        <v>648</v>
      </c>
      <c r="G119" s="752"/>
      <c r="H119" s="750" t="s">
        <v>622</v>
      </c>
    </row>
    <row r="120" spans="1:8" x14ac:dyDescent="0.2">
      <c r="A120" s="1689" t="s">
        <v>685</v>
      </c>
      <c r="B120" s="1690"/>
      <c r="C120" s="829" t="s">
        <v>602</v>
      </c>
      <c r="D120" s="544" t="s">
        <v>654</v>
      </c>
      <c r="E120" s="749" t="s">
        <v>648</v>
      </c>
      <c r="F120" s="749" t="s">
        <v>648</v>
      </c>
      <c r="G120" s="752"/>
      <c r="H120" s="750" t="s">
        <v>622</v>
      </c>
    </row>
    <row r="121" spans="1:8" x14ac:dyDescent="0.2">
      <c r="A121" s="1689" t="s">
        <v>686</v>
      </c>
      <c r="B121" s="1690"/>
      <c r="C121" s="829" t="s">
        <v>602</v>
      </c>
      <c r="D121" s="544" t="s">
        <v>652</v>
      </c>
      <c r="E121" s="749" t="s">
        <v>648</v>
      </c>
      <c r="F121" s="749" t="s">
        <v>648</v>
      </c>
      <c r="G121" s="752"/>
      <c r="H121" s="750" t="s">
        <v>622</v>
      </c>
    </row>
    <row r="122" spans="1:8" x14ac:dyDescent="0.2">
      <c r="A122" s="1689" t="s">
        <v>687</v>
      </c>
      <c r="B122" s="1690"/>
      <c r="C122" s="829" t="s">
        <v>602</v>
      </c>
      <c r="D122" s="544" t="s">
        <v>654</v>
      </c>
      <c r="E122" s="749" t="s">
        <v>648</v>
      </c>
      <c r="F122" s="749" t="s">
        <v>648</v>
      </c>
      <c r="G122" s="752"/>
      <c r="H122" s="750" t="s">
        <v>622</v>
      </c>
    </row>
    <row r="123" spans="1:8" ht="15" x14ac:dyDescent="0.2">
      <c r="A123" s="1674" t="s">
        <v>659</v>
      </c>
      <c r="B123" s="1691"/>
      <c r="C123" s="829" t="s">
        <v>602</v>
      </c>
      <c r="D123" s="751" t="s">
        <v>642</v>
      </c>
      <c r="E123" s="749" t="s">
        <v>648</v>
      </c>
      <c r="F123" s="749" t="s">
        <v>648</v>
      </c>
      <c r="G123" s="753"/>
      <c r="H123" s="750" t="s">
        <v>622</v>
      </c>
    </row>
    <row r="124" spans="1:8" ht="15" x14ac:dyDescent="0.2">
      <c r="A124" s="1674" t="s">
        <v>659</v>
      </c>
      <c r="B124" s="1691"/>
      <c r="C124" s="829" t="s">
        <v>602</v>
      </c>
      <c r="D124" s="751" t="s">
        <v>642</v>
      </c>
      <c r="E124" s="749" t="s">
        <v>648</v>
      </c>
      <c r="F124" s="749" t="s">
        <v>648</v>
      </c>
      <c r="G124" s="753"/>
      <c r="H124" s="750" t="s">
        <v>622</v>
      </c>
    </row>
    <row r="125" spans="1:8" ht="15" x14ac:dyDescent="0.2">
      <c r="A125" s="1674" t="s">
        <v>659</v>
      </c>
      <c r="B125" s="1691"/>
      <c r="C125" s="829" t="s">
        <v>602</v>
      </c>
      <c r="D125" s="751" t="s">
        <v>642</v>
      </c>
      <c r="E125" s="749" t="s">
        <v>648</v>
      </c>
      <c r="F125" s="749" t="s">
        <v>648</v>
      </c>
      <c r="G125" s="753"/>
      <c r="H125" s="750" t="s">
        <v>622</v>
      </c>
    </row>
    <row r="126" spans="1:8" x14ac:dyDescent="0.2">
      <c r="A126" s="1677" t="s">
        <v>688</v>
      </c>
      <c r="B126" s="1678"/>
      <c r="C126" s="1678" t="s">
        <v>689</v>
      </c>
      <c r="D126" s="1678"/>
      <c r="E126" s="1678"/>
      <c r="F126" s="1678"/>
      <c r="G126" s="1678"/>
      <c r="H126" s="1679"/>
    </row>
    <row r="127" spans="1:8" ht="15" x14ac:dyDescent="0.2">
      <c r="A127" s="1674" t="s">
        <v>649</v>
      </c>
      <c r="B127" s="1691"/>
      <c r="C127" s="829" t="s">
        <v>602</v>
      </c>
      <c r="D127" s="751" t="s">
        <v>642</v>
      </c>
      <c r="E127" s="749" t="s">
        <v>648</v>
      </c>
      <c r="F127" s="749" t="s">
        <v>648</v>
      </c>
      <c r="G127" s="753"/>
      <c r="H127" s="750" t="s">
        <v>622</v>
      </c>
    </row>
    <row r="128" spans="1:8" ht="15" x14ac:dyDescent="0.2">
      <c r="A128" s="1674" t="s">
        <v>649</v>
      </c>
      <c r="B128" s="1691"/>
      <c r="C128" s="829" t="s">
        <v>602</v>
      </c>
      <c r="D128" s="751" t="s">
        <v>642</v>
      </c>
      <c r="E128" s="749" t="s">
        <v>648</v>
      </c>
      <c r="F128" s="749" t="s">
        <v>648</v>
      </c>
      <c r="G128" s="753"/>
      <c r="H128" s="750" t="s">
        <v>622</v>
      </c>
    </row>
    <row r="129" spans="1:8" ht="15" x14ac:dyDescent="0.2">
      <c r="A129" s="1674" t="s">
        <v>649</v>
      </c>
      <c r="B129" s="1691"/>
      <c r="C129" s="829" t="s">
        <v>602</v>
      </c>
      <c r="D129" s="751" t="s">
        <v>642</v>
      </c>
      <c r="E129" s="749" t="s">
        <v>648</v>
      </c>
      <c r="F129" s="749" t="s">
        <v>648</v>
      </c>
      <c r="G129" s="753"/>
      <c r="H129" s="750" t="s">
        <v>622</v>
      </c>
    </row>
    <row r="130" spans="1:8" ht="15" x14ac:dyDescent="0.2">
      <c r="A130" s="1674" t="s">
        <v>649</v>
      </c>
      <c r="B130" s="1691"/>
      <c r="C130" s="829" t="s">
        <v>602</v>
      </c>
      <c r="D130" s="751" t="s">
        <v>642</v>
      </c>
      <c r="E130" s="749" t="s">
        <v>648</v>
      </c>
      <c r="F130" s="749" t="s">
        <v>648</v>
      </c>
      <c r="G130" s="753"/>
      <c r="H130" s="750" t="s">
        <v>622</v>
      </c>
    </row>
    <row r="131" spans="1:8" ht="15" x14ac:dyDescent="0.2">
      <c r="A131" s="1674" t="s">
        <v>649</v>
      </c>
      <c r="B131" s="1691"/>
      <c r="C131" s="829" t="s">
        <v>602</v>
      </c>
      <c r="D131" s="751" t="s">
        <v>642</v>
      </c>
      <c r="E131" s="749" t="s">
        <v>648</v>
      </c>
      <c r="F131" s="749" t="s">
        <v>648</v>
      </c>
      <c r="G131" s="753"/>
      <c r="H131" s="750" t="s">
        <v>622</v>
      </c>
    </row>
    <row r="132" spans="1:8" x14ac:dyDescent="0.2">
      <c r="A132" s="1677" t="s">
        <v>690</v>
      </c>
      <c r="B132" s="1678"/>
      <c r="C132" s="1678" t="s">
        <v>689</v>
      </c>
      <c r="D132" s="1678"/>
      <c r="E132" s="1678"/>
      <c r="F132" s="1678"/>
      <c r="G132" s="1678"/>
      <c r="H132" s="1679"/>
    </row>
    <row r="133" spans="1:8" ht="15" x14ac:dyDescent="0.2">
      <c r="A133" s="1674" t="s">
        <v>649</v>
      </c>
      <c r="B133" s="1691"/>
      <c r="C133" s="1419" t="s">
        <v>602</v>
      </c>
      <c r="D133" s="751" t="s">
        <v>642</v>
      </c>
      <c r="E133" s="749" t="s">
        <v>648</v>
      </c>
      <c r="F133" s="749" t="s">
        <v>648</v>
      </c>
      <c r="G133" s="753"/>
      <c r="H133" s="750" t="s">
        <v>622</v>
      </c>
    </row>
    <row r="134" spans="1:8" ht="15" x14ac:dyDescent="0.2">
      <c r="A134" s="1674" t="s">
        <v>649</v>
      </c>
      <c r="B134" s="1691"/>
      <c r="C134" s="1419" t="s">
        <v>602</v>
      </c>
      <c r="D134" s="751" t="s">
        <v>642</v>
      </c>
      <c r="E134" s="749" t="s">
        <v>648</v>
      </c>
      <c r="F134" s="749" t="s">
        <v>648</v>
      </c>
      <c r="G134" s="753"/>
      <c r="H134" s="750" t="s">
        <v>622</v>
      </c>
    </row>
    <row r="135" spans="1:8" ht="15.75" thickBot="1" x14ac:dyDescent="0.25">
      <c r="A135" s="1674" t="s">
        <v>649</v>
      </c>
      <c r="B135" s="1691"/>
      <c r="C135" s="1419" t="s">
        <v>602</v>
      </c>
      <c r="D135" s="751" t="s">
        <v>642</v>
      </c>
      <c r="E135" s="749" t="s">
        <v>648</v>
      </c>
      <c r="F135" s="749" t="s">
        <v>648</v>
      </c>
      <c r="G135" s="753"/>
      <c r="H135" s="750" t="s">
        <v>622</v>
      </c>
    </row>
    <row r="136" spans="1:8" ht="13.5" thickBot="1" x14ac:dyDescent="0.25">
      <c r="A136" s="662" t="s">
        <v>691</v>
      </c>
      <c r="B136" s="663"/>
      <c r="C136" s="825"/>
      <c r="D136" s="664"/>
      <c r="E136" s="664"/>
      <c r="F136" s="664"/>
      <c r="G136" s="664"/>
      <c r="H136" s="665"/>
    </row>
    <row r="137" spans="1:8" ht="25.5" x14ac:dyDescent="0.2">
      <c r="A137" s="1692" t="s">
        <v>612</v>
      </c>
      <c r="B137" s="1693"/>
      <c r="C137" s="833" t="s">
        <v>559</v>
      </c>
      <c r="D137" s="666" t="s">
        <v>613</v>
      </c>
      <c r="E137" s="666" t="s">
        <v>614</v>
      </c>
      <c r="F137" s="666" t="s">
        <v>645</v>
      </c>
      <c r="G137" s="666" t="s">
        <v>616</v>
      </c>
      <c r="H137" s="667" t="s">
        <v>617</v>
      </c>
    </row>
    <row r="138" spans="1:8" x14ac:dyDescent="0.2">
      <c r="A138" s="1677" t="s">
        <v>692</v>
      </c>
      <c r="B138" s="1678"/>
      <c r="C138" s="1678"/>
      <c r="D138" s="1678"/>
      <c r="E138" s="1678"/>
      <c r="F138" s="1678"/>
      <c r="G138" s="1678"/>
      <c r="H138" s="1679"/>
    </row>
    <row r="139" spans="1:8" ht="23.25" customHeight="1" x14ac:dyDescent="0.2">
      <c r="A139" s="1694" t="s">
        <v>693</v>
      </c>
      <c r="B139" s="1695"/>
      <c r="C139" s="829" t="s">
        <v>602</v>
      </c>
      <c r="D139" s="542" t="s">
        <v>694</v>
      </c>
      <c r="E139" s="749" t="s">
        <v>648</v>
      </c>
      <c r="F139" s="749" t="s">
        <v>648</v>
      </c>
      <c r="G139" s="753"/>
      <c r="H139" s="750" t="s">
        <v>622</v>
      </c>
    </row>
    <row r="140" spans="1:8" x14ac:dyDescent="0.2">
      <c r="A140" s="1674" t="s">
        <v>695</v>
      </c>
      <c r="B140" s="1676"/>
      <c r="C140" s="829" t="s">
        <v>602</v>
      </c>
      <c r="D140" s="751" t="s">
        <v>642</v>
      </c>
      <c r="E140" s="749" t="s">
        <v>648</v>
      </c>
      <c r="F140" s="749" t="s">
        <v>648</v>
      </c>
      <c r="G140" s="753"/>
      <c r="H140" s="750" t="s">
        <v>622</v>
      </c>
    </row>
    <row r="141" spans="1:8" x14ac:dyDescent="0.2">
      <c r="A141" s="1674" t="s">
        <v>696</v>
      </c>
      <c r="B141" s="1676"/>
      <c r="C141" s="829" t="s">
        <v>602</v>
      </c>
      <c r="D141" s="751" t="s">
        <v>642</v>
      </c>
      <c r="E141" s="749" t="s">
        <v>648</v>
      </c>
      <c r="F141" s="749" t="s">
        <v>648</v>
      </c>
      <c r="G141" s="753"/>
      <c r="H141" s="750" t="s">
        <v>622</v>
      </c>
    </row>
    <row r="142" spans="1:8" x14ac:dyDescent="0.2">
      <c r="A142" s="1674" t="s">
        <v>696</v>
      </c>
      <c r="B142" s="1676"/>
      <c r="C142" s="829" t="s">
        <v>602</v>
      </c>
      <c r="D142" s="751" t="s">
        <v>642</v>
      </c>
      <c r="E142" s="749" t="s">
        <v>648</v>
      </c>
      <c r="F142" s="749" t="s">
        <v>648</v>
      </c>
      <c r="G142" s="753"/>
      <c r="H142" s="750" t="s">
        <v>622</v>
      </c>
    </row>
    <row r="143" spans="1:8" x14ac:dyDescent="0.2">
      <c r="A143" s="1674" t="s">
        <v>696</v>
      </c>
      <c r="B143" s="1676"/>
      <c r="C143" s="829" t="s">
        <v>602</v>
      </c>
      <c r="D143" s="751" t="s">
        <v>642</v>
      </c>
      <c r="E143" s="749" t="s">
        <v>648</v>
      </c>
      <c r="F143" s="749" t="s">
        <v>648</v>
      </c>
      <c r="G143" s="753"/>
      <c r="H143" s="750" t="s">
        <v>622</v>
      </c>
    </row>
    <row r="144" spans="1:8" x14ac:dyDescent="0.2">
      <c r="A144" s="1674" t="s">
        <v>696</v>
      </c>
      <c r="B144" s="1676"/>
      <c r="C144" s="829" t="s">
        <v>602</v>
      </c>
      <c r="D144" s="751" t="s">
        <v>642</v>
      </c>
      <c r="E144" s="749" t="s">
        <v>648</v>
      </c>
      <c r="F144" s="749" t="s">
        <v>648</v>
      </c>
      <c r="G144" s="753"/>
      <c r="H144" s="750" t="s">
        <v>622</v>
      </c>
    </row>
    <row r="145" spans="1:8" x14ac:dyDescent="0.2">
      <c r="A145" s="1674" t="s">
        <v>696</v>
      </c>
      <c r="B145" s="1676"/>
      <c r="C145" s="829" t="s">
        <v>602</v>
      </c>
      <c r="D145" s="751" t="s">
        <v>642</v>
      </c>
      <c r="E145" s="749" t="s">
        <v>648</v>
      </c>
      <c r="F145" s="749" t="s">
        <v>648</v>
      </c>
      <c r="G145" s="753"/>
      <c r="H145" s="750" t="s">
        <v>622</v>
      </c>
    </row>
    <row r="146" spans="1:8" x14ac:dyDescent="0.2">
      <c r="A146" s="1674" t="s">
        <v>696</v>
      </c>
      <c r="B146" s="1676"/>
      <c r="C146" s="829" t="s">
        <v>602</v>
      </c>
      <c r="D146" s="751" t="s">
        <v>642</v>
      </c>
      <c r="E146" s="749" t="s">
        <v>648</v>
      </c>
      <c r="F146" s="749" t="s">
        <v>648</v>
      </c>
      <c r="G146" s="753"/>
      <c r="H146" s="750" t="s">
        <v>622</v>
      </c>
    </row>
    <row r="147" spans="1:8" x14ac:dyDescent="0.2">
      <c r="A147" s="1674" t="s">
        <v>696</v>
      </c>
      <c r="B147" s="1676"/>
      <c r="C147" s="829" t="s">
        <v>602</v>
      </c>
      <c r="D147" s="751" t="s">
        <v>642</v>
      </c>
      <c r="E147" s="749" t="s">
        <v>648</v>
      </c>
      <c r="F147" s="749" t="s">
        <v>648</v>
      </c>
      <c r="G147" s="753"/>
      <c r="H147" s="750" t="s">
        <v>622</v>
      </c>
    </row>
    <row r="148" spans="1:8" ht="13.5" thickBot="1" x14ac:dyDescent="0.25">
      <c r="A148" s="1674" t="s">
        <v>696</v>
      </c>
      <c r="B148" s="1676"/>
      <c r="C148" s="829" t="s">
        <v>602</v>
      </c>
      <c r="D148" s="751" t="s">
        <v>642</v>
      </c>
      <c r="E148" s="749" t="s">
        <v>648</v>
      </c>
      <c r="F148" s="749" t="s">
        <v>648</v>
      </c>
      <c r="G148" s="753"/>
      <c r="H148" s="750" t="s">
        <v>622</v>
      </c>
    </row>
    <row r="149" spans="1:8" ht="13.5" thickBot="1" x14ac:dyDescent="0.25">
      <c r="A149" s="662" t="s">
        <v>697</v>
      </c>
      <c r="B149" s="663"/>
      <c r="C149" s="825"/>
      <c r="D149" s="664"/>
      <c r="E149" s="664"/>
      <c r="F149" s="664"/>
      <c r="G149" s="664"/>
      <c r="H149" s="665"/>
    </row>
    <row r="150" spans="1:8" ht="25.5" x14ac:dyDescent="0.2">
      <c r="A150" s="1692" t="s">
        <v>612</v>
      </c>
      <c r="B150" s="1693"/>
      <c r="C150" s="833" t="s">
        <v>559</v>
      </c>
      <c r="D150" s="666" t="s">
        <v>613</v>
      </c>
      <c r="E150" s="666" t="s">
        <v>614</v>
      </c>
      <c r="F150" s="666" t="s">
        <v>645</v>
      </c>
      <c r="G150" s="666" t="s">
        <v>616</v>
      </c>
      <c r="H150" s="667" t="s">
        <v>617</v>
      </c>
    </row>
    <row r="151" spans="1:8" x14ac:dyDescent="0.2">
      <c r="A151" s="1677" t="s">
        <v>698</v>
      </c>
      <c r="B151" s="1678"/>
      <c r="C151" s="1678" t="s">
        <v>689</v>
      </c>
      <c r="D151" s="1678"/>
      <c r="E151" s="1678"/>
      <c r="F151" s="1678"/>
      <c r="G151" s="1678"/>
      <c r="H151" s="1679"/>
    </row>
    <row r="152" spans="1:8" x14ac:dyDescent="0.2">
      <c r="A152" s="1674" t="s">
        <v>696</v>
      </c>
      <c r="B152" s="1676"/>
      <c r="C152" s="829" t="s">
        <v>602</v>
      </c>
      <c r="D152" s="751" t="s">
        <v>642</v>
      </c>
      <c r="E152" s="749" t="s">
        <v>648</v>
      </c>
      <c r="F152" s="749" t="s">
        <v>648</v>
      </c>
      <c r="G152" s="753"/>
      <c r="H152" s="750" t="s">
        <v>622</v>
      </c>
    </row>
    <row r="153" spans="1:8" x14ac:dyDescent="0.2">
      <c r="A153" s="1674" t="s">
        <v>696</v>
      </c>
      <c r="B153" s="1676"/>
      <c r="C153" s="829" t="s">
        <v>602</v>
      </c>
      <c r="D153" s="751" t="s">
        <v>642</v>
      </c>
      <c r="E153" s="749" t="s">
        <v>648</v>
      </c>
      <c r="F153" s="749" t="s">
        <v>648</v>
      </c>
      <c r="G153" s="753"/>
      <c r="H153" s="750" t="s">
        <v>622</v>
      </c>
    </row>
    <row r="154" spans="1:8" x14ac:dyDescent="0.2">
      <c r="A154" s="1674" t="s">
        <v>696</v>
      </c>
      <c r="B154" s="1676"/>
      <c r="C154" s="829" t="s">
        <v>602</v>
      </c>
      <c r="D154" s="751" t="s">
        <v>642</v>
      </c>
      <c r="E154" s="749" t="s">
        <v>648</v>
      </c>
      <c r="F154" s="749" t="s">
        <v>648</v>
      </c>
      <c r="G154" s="753"/>
      <c r="H154" s="750" t="s">
        <v>622</v>
      </c>
    </row>
    <row r="155" spans="1:8" x14ac:dyDescent="0.2">
      <c r="A155" s="1674" t="s">
        <v>696</v>
      </c>
      <c r="B155" s="1676"/>
      <c r="C155" s="829" t="s">
        <v>602</v>
      </c>
      <c r="D155" s="751" t="s">
        <v>642</v>
      </c>
      <c r="E155" s="749" t="s">
        <v>648</v>
      </c>
      <c r="F155" s="749" t="s">
        <v>648</v>
      </c>
      <c r="G155" s="753"/>
      <c r="H155" s="750" t="s">
        <v>622</v>
      </c>
    </row>
    <row r="156" spans="1:8" x14ac:dyDescent="0.2">
      <c r="A156" s="1674" t="s">
        <v>696</v>
      </c>
      <c r="B156" s="1676"/>
      <c r="C156" s="829" t="s">
        <v>602</v>
      </c>
      <c r="D156" s="751" t="s">
        <v>642</v>
      </c>
      <c r="E156" s="749" t="s">
        <v>648</v>
      </c>
      <c r="F156" s="749" t="s">
        <v>648</v>
      </c>
      <c r="G156" s="753"/>
      <c r="H156" s="750" t="s">
        <v>622</v>
      </c>
    </row>
    <row r="157" spans="1:8" x14ac:dyDescent="0.2">
      <c r="A157" s="1674" t="s">
        <v>696</v>
      </c>
      <c r="B157" s="1676"/>
      <c r="C157" s="829" t="s">
        <v>602</v>
      </c>
      <c r="D157" s="751" t="s">
        <v>642</v>
      </c>
      <c r="E157" s="749" t="s">
        <v>648</v>
      </c>
      <c r="F157" s="749" t="s">
        <v>648</v>
      </c>
      <c r="G157" s="753"/>
      <c r="H157" s="750" t="s">
        <v>622</v>
      </c>
    </row>
    <row r="158" spans="1:8" x14ac:dyDescent="0.2">
      <c r="A158" s="1674" t="s">
        <v>696</v>
      </c>
      <c r="B158" s="1676"/>
      <c r="C158" s="829" t="s">
        <v>602</v>
      </c>
      <c r="D158" s="751" t="s">
        <v>642</v>
      </c>
      <c r="E158" s="749" t="s">
        <v>648</v>
      </c>
      <c r="F158" s="749" t="s">
        <v>648</v>
      </c>
      <c r="G158" s="753"/>
      <c r="H158" s="750" t="s">
        <v>622</v>
      </c>
    </row>
    <row r="159" spans="1:8" x14ac:dyDescent="0.2">
      <c r="A159" s="1674" t="s">
        <v>696</v>
      </c>
      <c r="B159" s="1676"/>
      <c r="C159" s="829" t="s">
        <v>602</v>
      </c>
      <c r="D159" s="751" t="s">
        <v>642</v>
      </c>
      <c r="E159" s="749" t="s">
        <v>648</v>
      </c>
      <c r="F159" s="749" t="s">
        <v>648</v>
      </c>
      <c r="G159" s="753"/>
      <c r="H159" s="750" t="s">
        <v>622</v>
      </c>
    </row>
    <row r="160" spans="1:8" x14ac:dyDescent="0.2">
      <c r="A160" s="1674" t="s">
        <v>696</v>
      </c>
      <c r="B160" s="1676"/>
      <c r="C160" s="829" t="s">
        <v>602</v>
      </c>
      <c r="D160" s="751" t="s">
        <v>642</v>
      </c>
      <c r="E160" s="749" t="s">
        <v>648</v>
      </c>
      <c r="F160" s="749" t="s">
        <v>648</v>
      </c>
      <c r="G160" s="753"/>
      <c r="H160" s="750" t="s">
        <v>622</v>
      </c>
    </row>
    <row r="161" spans="1:8" x14ac:dyDescent="0.2">
      <c r="A161" s="1674" t="s">
        <v>696</v>
      </c>
      <c r="B161" s="1676"/>
      <c r="C161" s="829" t="s">
        <v>602</v>
      </c>
      <c r="D161" s="751" t="s">
        <v>642</v>
      </c>
      <c r="E161" s="749" t="s">
        <v>648</v>
      </c>
      <c r="F161" s="749" t="s">
        <v>648</v>
      </c>
      <c r="G161" s="753"/>
      <c r="H161" s="750" t="s">
        <v>622</v>
      </c>
    </row>
    <row r="162" spans="1:8" x14ac:dyDescent="0.2">
      <c r="A162" s="1677" t="s">
        <v>699</v>
      </c>
      <c r="B162" s="1678"/>
      <c r="C162" s="1678" t="s">
        <v>689</v>
      </c>
      <c r="D162" s="1678"/>
      <c r="E162" s="1678"/>
      <c r="F162" s="1678"/>
      <c r="G162" s="1678"/>
      <c r="H162" s="1679"/>
    </row>
    <row r="163" spans="1:8" x14ac:dyDescent="0.2">
      <c r="A163" s="1674" t="s">
        <v>696</v>
      </c>
      <c r="B163" s="1676"/>
      <c r="C163" s="1418" t="s">
        <v>602</v>
      </c>
      <c r="D163" s="751" t="s">
        <v>642</v>
      </c>
      <c r="E163" s="749" t="s">
        <v>648</v>
      </c>
      <c r="F163" s="749" t="s">
        <v>648</v>
      </c>
      <c r="G163" s="753"/>
      <c r="H163" s="750" t="s">
        <v>622</v>
      </c>
    </row>
    <row r="164" spans="1:8" x14ac:dyDescent="0.2">
      <c r="A164" s="1674" t="s">
        <v>696</v>
      </c>
      <c r="B164" s="1676"/>
      <c r="C164" s="1418" t="s">
        <v>602</v>
      </c>
      <c r="D164" s="751" t="s">
        <v>642</v>
      </c>
      <c r="E164" s="749" t="s">
        <v>648</v>
      </c>
      <c r="F164" s="749" t="s">
        <v>648</v>
      </c>
      <c r="G164" s="753"/>
      <c r="H164" s="750" t="s">
        <v>622</v>
      </c>
    </row>
    <row r="165" spans="1:8" x14ac:dyDescent="0.2">
      <c r="A165" s="1674" t="s">
        <v>696</v>
      </c>
      <c r="B165" s="1676"/>
      <c r="C165" s="1418" t="s">
        <v>602</v>
      </c>
      <c r="D165" s="751" t="s">
        <v>642</v>
      </c>
      <c r="E165" s="749" t="s">
        <v>648</v>
      </c>
      <c r="F165" s="749" t="s">
        <v>648</v>
      </c>
      <c r="G165" s="753"/>
      <c r="H165" s="750" t="s">
        <v>622</v>
      </c>
    </row>
    <row r="166" spans="1:8" x14ac:dyDescent="0.2">
      <c r="A166" s="1674" t="s">
        <v>696</v>
      </c>
      <c r="B166" s="1676"/>
      <c r="C166" s="1418" t="s">
        <v>602</v>
      </c>
      <c r="D166" s="751" t="s">
        <v>642</v>
      </c>
      <c r="E166" s="749" t="s">
        <v>648</v>
      </c>
      <c r="F166" s="749" t="s">
        <v>648</v>
      </c>
      <c r="G166" s="753"/>
      <c r="H166" s="750" t="s">
        <v>622</v>
      </c>
    </row>
    <row r="167" spans="1:8" x14ac:dyDescent="0.2">
      <c r="A167" s="1674" t="s">
        <v>696</v>
      </c>
      <c r="B167" s="1676"/>
      <c r="C167" s="1418" t="s">
        <v>602</v>
      </c>
      <c r="D167" s="751" t="s">
        <v>642</v>
      </c>
      <c r="E167" s="749" t="s">
        <v>648</v>
      </c>
      <c r="F167" s="749" t="s">
        <v>648</v>
      </c>
      <c r="G167" s="753"/>
      <c r="H167" s="750" t="s">
        <v>622</v>
      </c>
    </row>
    <row r="168" spans="1:8" x14ac:dyDescent="0.2">
      <c r="A168" s="1674" t="s">
        <v>696</v>
      </c>
      <c r="B168" s="1676"/>
      <c r="C168" s="1418" t="s">
        <v>602</v>
      </c>
      <c r="D168" s="751" t="s">
        <v>642</v>
      </c>
      <c r="E168" s="749" t="s">
        <v>648</v>
      </c>
      <c r="F168" s="749" t="s">
        <v>648</v>
      </c>
      <c r="G168" s="753"/>
      <c r="H168" s="750" t="s">
        <v>622</v>
      </c>
    </row>
    <row r="169" spans="1:8" x14ac:dyDescent="0.2">
      <c r="A169" s="1674" t="s">
        <v>696</v>
      </c>
      <c r="B169" s="1676"/>
      <c r="C169" s="1418" t="s">
        <v>602</v>
      </c>
      <c r="D169" s="751" t="s">
        <v>642</v>
      </c>
      <c r="E169" s="749" t="s">
        <v>648</v>
      </c>
      <c r="F169" s="749" t="s">
        <v>648</v>
      </c>
      <c r="G169" s="753"/>
      <c r="H169" s="750" t="s">
        <v>622</v>
      </c>
    </row>
    <row r="170" spans="1:8" x14ac:dyDescent="0.2">
      <c r="A170" s="1674" t="s">
        <v>696</v>
      </c>
      <c r="B170" s="1676"/>
      <c r="C170" s="1418" t="s">
        <v>602</v>
      </c>
      <c r="D170" s="751" t="s">
        <v>642</v>
      </c>
      <c r="E170" s="749" t="s">
        <v>648</v>
      </c>
      <c r="F170" s="749" t="s">
        <v>648</v>
      </c>
      <c r="G170" s="753"/>
      <c r="H170" s="750" t="s">
        <v>622</v>
      </c>
    </row>
    <row r="171" spans="1:8" x14ac:dyDescent="0.2">
      <c r="A171" s="1674" t="s">
        <v>696</v>
      </c>
      <c r="B171" s="1676"/>
      <c r="C171" s="1418" t="s">
        <v>602</v>
      </c>
      <c r="D171" s="751" t="s">
        <v>642</v>
      </c>
      <c r="E171" s="749" t="s">
        <v>648</v>
      </c>
      <c r="F171" s="749" t="s">
        <v>648</v>
      </c>
      <c r="G171" s="753"/>
      <c r="H171" s="750" t="s">
        <v>622</v>
      </c>
    </row>
    <row r="172" spans="1:8" x14ac:dyDescent="0.2">
      <c r="A172" s="1674" t="s">
        <v>696</v>
      </c>
      <c r="B172" s="1676"/>
      <c r="C172" s="1418" t="s">
        <v>602</v>
      </c>
      <c r="D172" s="751" t="s">
        <v>642</v>
      </c>
      <c r="E172" s="749" t="s">
        <v>648</v>
      </c>
      <c r="F172" s="749" t="s">
        <v>648</v>
      </c>
      <c r="G172" s="753"/>
      <c r="H172" s="750" t="s">
        <v>622</v>
      </c>
    </row>
    <row r="173" spans="1:8" x14ac:dyDescent="0.2">
      <c r="A173" s="1674" t="s">
        <v>696</v>
      </c>
      <c r="B173" s="1676"/>
      <c r="C173" s="1418" t="s">
        <v>602</v>
      </c>
      <c r="D173" s="751" t="s">
        <v>642</v>
      </c>
      <c r="E173" s="749" t="s">
        <v>648</v>
      </c>
      <c r="F173" s="749" t="s">
        <v>648</v>
      </c>
      <c r="G173" s="753"/>
      <c r="H173" s="750" t="s">
        <v>622</v>
      </c>
    </row>
    <row r="174" spans="1:8" x14ac:dyDescent="0.2">
      <c r="A174" s="1677" t="s">
        <v>700</v>
      </c>
      <c r="B174" s="1678"/>
      <c r="C174" s="1678" t="s">
        <v>689</v>
      </c>
      <c r="D174" s="1678"/>
      <c r="E174" s="1678"/>
      <c r="F174" s="1678"/>
      <c r="G174" s="1678"/>
      <c r="H174" s="1679"/>
    </row>
    <row r="175" spans="1:8" x14ac:dyDescent="0.2">
      <c r="A175" s="1674" t="s">
        <v>696</v>
      </c>
      <c r="B175" s="1676"/>
      <c r="C175" s="1418" t="s">
        <v>602</v>
      </c>
      <c r="D175" s="751" t="s">
        <v>642</v>
      </c>
      <c r="E175" s="749" t="s">
        <v>648</v>
      </c>
      <c r="F175" s="749" t="s">
        <v>648</v>
      </c>
      <c r="G175" s="753"/>
      <c r="H175" s="750" t="s">
        <v>622</v>
      </c>
    </row>
    <row r="176" spans="1:8" x14ac:dyDescent="0.2">
      <c r="A176" s="1674" t="s">
        <v>696</v>
      </c>
      <c r="B176" s="1676"/>
      <c r="C176" s="1418" t="s">
        <v>602</v>
      </c>
      <c r="D176" s="751" t="s">
        <v>642</v>
      </c>
      <c r="E176" s="749" t="s">
        <v>648</v>
      </c>
      <c r="F176" s="749" t="s">
        <v>648</v>
      </c>
      <c r="G176" s="753"/>
      <c r="H176" s="750" t="s">
        <v>622</v>
      </c>
    </row>
    <row r="177" spans="1:8" x14ac:dyDescent="0.2">
      <c r="A177" s="1674" t="s">
        <v>696</v>
      </c>
      <c r="B177" s="1676"/>
      <c r="C177" s="1418" t="s">
        <v>602</v>
      </c>
      <c r="D177" s="751" t="s">
        <v>642</v>
      </c>
      <c r="E177" s="749" t="s">
        <v>648</v>
      </c>
      <c r="F177" s="749" t="s">
        <v>648</v>
      </c>
      <c r="G177" s="753"/>
      <c r="H177" s="750" t="s">
        <v>622</v>
      </c>
    </row>
    <row r="178" spans="1:8" x14ac:dyDescent="0.2">
      <c r="A178" s="1674" t="s">
        <v>696</v>
      </c>
      <c r="B178" s="1676"/>
      <c r="C178" s="1418" t="s">
        <v>602</v>
      </c>
      <c r="D178" s="751" t="s">
        <v>642</v>
      </c>
      <c r="E178" s="749" t="s">
        <v>648</v>
      </c>
      <c r="F178" s="749" t="s">
        <v>648</v>
      </c>
      <c r="G178" s="753"/>
      <c r="H178" s="750" t="s">
        <v>622</v>
      </c>
    </row>
    <row r="179" spans="1:8" x14ac:dyDescent="0.2">
      <c r="A179" s="1674" t="s">
        <v>696</v>
      </c>
      <c r="B179" s="1676"/>
      <c r="C179" s="1418" t="s">
        <v>602</v>
      </c>
      <c r="D179" s="751" t="s">
        <v>642</v>
      </c>
      <c r="E179" s="749" t="s">
        <v>648</v>
      </c>
      <c r="F179" s="749" t="s">
        <v>648</v>
      </c>
      <c r="G179" s="753"/>
      <c r="H179" s="750" t="s">
        <v>622</v>
      </c>
    </row>
    <row r="180" spans="1:8" x14ac:dyDescent="0.2">
      <c r="A180" s="1674" t="s">
        <v>696</v>
      </c>
      <c r="B180" s="1676"/>
      <c r="C180" s="1418" t="s">
        <v>602</v>
      </c>
      <c r="D180" s="751" t="s">
        <v>642</v>
      </c>
      <c r="E180" s="749" t="s">
        <v>648</v>
      </c>
      <c r="F180" s="749" t="s">
        <v>648</v>
      </c>
      <c r="G180" s="753"/>
      <c r="H180" s="750" t="s">
        <v>622</v>
      </c>
    </row>
    <row r="181" spans="1:8" x14ac:dyDescent="0.2">
      <c r="A181" s="1674" t="s">
        <v>696</v>
      </c>
      <c r="B181" s="1676"/>
      <c r="C181" s="1418" t="s">
        <v>602</v>
      </c>
      <c r="D181" s="751" t="s">
        <v>642</v>
      </c>
      <c r="E181" s="749" t="s">
        <v>648</v>
      </c>
      <c r="F181" s="749" t="s">
        <v>648</v>
      </c>
      <c r="G181" s="753"/>
      <c r="H181" s="750" t="s">
        <v>622</v>
      </c>
    </row>
    <row r="182" spans="1:8" x14ac:dyDescent="0.2">
      <c r="A182" s="1674" t="s">
        <v>696</v>
      </c>
      <c r="B182" s="1676"/>
      <c r="C182" s="1418" t="s">
        <v>602</v>
      </c>
      <c r="D182" s="751" t="s">
        <v>642</v>
      </c>
      <c r="E182" s="749" t="s">
        <v>648</v>
      </c>
      <c r="F182" s="749" t="s">
        <v>648</v>
      </c>
      <c r="G182" s="753"/>
      <c r="H182" s="750" t="s">
        <v>622</v>
      </c>
    </row>
    <row r="183" spans="1:8" x14ac:dyDescent="0.2">
      <c r="A183" s="1674" t="s">
        <v>696</v>
      </c>
      <c r="B183" s="1676"/>
      <c r="C183" s="1418" t="s">
        <v>602</v>
      </c>
      <c r="D183" s="751" t="s">
        <v>642</v>
      </c>
      <c r="E183" s="749" t="s">
        <v>648</v>
      </c>
      <c r="F183" s="749" t="s">
        <v>648</v>
      </c>
      <c r="G183" s="753"/>
      <c r="H183" s="750" t="s">
        <v>622</v>
      </c>
    </row>
    <row r="184" spans="1:8" x14ac:dyDescent="0.2">
      <c r="A184" s="1674" t="s">
        <v>696</v>
      </c>
      <c r="B184" s="1676"/>
      <c r="C184" s="1418" t="s">
        <v>602</v>
      </c>
      <c r="D184" s="751" t="s">
        <v>642</v>
      </c>
      <c r="E184" s="749" t="s">
        <v>648</v>
      </c>
      <c r="F184" s="749" t="s">
        <v>648</v>
      </c>
      <c r="G184" s="753"/>
      <c r="H184" s="750" t="s">
        <v>622</v>
      </c>
    </row>
    <row r="185" spans="1:8" x14ac:dyDescent="0.2">
      <c r="A185" s="1674" t="s">
        <v>696</v>
      </c>
      <c r="B185" s="1676"/>
      <c r="C185" s="1418" t="s">
        <v>602</v>
      </c>
      <c r="D185" s="751" t="s">
        <v>642</v>
      </c>
      <c r="E185" s="749" t="s">
        <v>648</v>
      </c>
      <c r="F185" s="749" t="s">
        <v>648</v>
      </c>
      <c r="G185" s="753"/>
      <c r="H185" s="750" t="s">
        <v>622</v>
      </c>
    </row>
  </sheetData>
  <sheetProtection formatCells="0" insertRows="0" selectLockedCells="1"/>
  <mergeCells count="159">
    <mergeCell ref="A8:B8"/>
    <mergeCell ref="C8:H8"/>
    <mergeCell ref="A9:B9"/>
    <mergeCell ref="C9:H9"/>
    <mergeCell ref="A14:F14"/>
    <mergeCell ref="D15:D26"/>
    <mergeCell ref="E15:E26"/>
    <mergeCell ref="A1:H1"/>
    <mergeCell ref="A2:H2"/>
    <mergeCell ref="A3:H3"/>
    <mergeCell ref="A4:H4"/>
    <mergeCell ref="A5:H5"/>
    <mergeCell ref="A6:H6"/>
    <mergeCell ref="A41:B41"/>
    <mergeCell ref="A42:B42"/>
    <mergeCell ref="A43:B43"/>
    <mergeCell ref="A44:B44"/>
    <mergeCell ref="A45:H45"/>
    <mergeCell ref="A46:B46"/>
    <mergeCell ref="D27:D32"/>
    <mergeCell ref="E27:E32"/>
    <mergeCell ref="I27:O34"/>
    <mergeCell ref="A38:B38"/>
    <mergeCell ref="A39:B39"/>
    <mergeCell ref="A40:B40"/>
    <mergeCell ref="A53:H53"/>
    <mergeCell ref="A54:B54"/>
    <mergeCell ref="A55:B55"/>
    <mergeCell ref="A56:B56"/>
    <mergeCell ref="A57:B57"/>
    <mergeCell ref="A58:B58"/>
    <mergeCell ref="A47:B47"/>
    <mergeCell ref="A48:B48"/>
    <mergeCell ref="A49:B49"/>
    <mergeCell ref="A50:B50"/>
    <mergeCell ref="A51:B51"/>
    <mergeCell ref="A52:B52"/>
    <mergeCell ref="A65:B65"/>
    <mergeCell ref="A66:B66"/>
    <mergeCell ref="A67:B67"/>
    <mergeCell ref="A68:B68"/>
    <mergeCell ref="A69:B69"/>
    <mergeCell ref="A70:H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1:B91"/>
    <mergeCell ref="A92:B92"/>
    <mergeCell ref="A93:B93"/>
    <mergeCell ref="A94:B94"/>
    <mergeCell ref="A95:B95"/>
    <mergeCell ref="A83:B83"/>
    <mergeCell ref="A84:B84"/>
    <mergeCell ref="A85:B85"/>
    <mergeCell ref="A86:B86"/>
    <mergeCell ref="A87:B87"/>
    <mergeCell ref="A88:H88"/>
    <mergeCell ref="A103:B103"/>
    <mergeCell ref="A104:B104"/>
    <mergeCell ref="A105:B105"/>
    <mergeCell ref="A106:B106"/>
    <mergeCell ref="A107:B107"/>
    <mergeCell ref="A108:B108"/>
    <mergeCell ref="A96:B96"/>
    <mergeCell ref="A97:B97"/>
    <mergeCell ref="A98:H98"/>
    <mergeCell ref="A99:B99"/>
    <mergeCell ref="A101:B101"/>
    <mergeCell ref="A102:B102"/>
    <mergeCell ref="A115:B115"/>
    <mergeCell ref="A117:B117"/>
    <mergeCell ref="A118:B118"/>
    <mergeCell ref="A119:B119"/>
    <mergeCell ref="A120:B120"/>
    <mergeCell ref="A121:B121"/>
    <mergeCell ref="A109:B109"/>
    <mergeCell ref="A110:B110"/>
    <mergeCell ref="A111:B111"/>
    <mergeCell ref="A112:B112"/>
    <mergeCell ref="A113:B113"/>
    <mergeCell ref="A114:H114"/>
    <mergeCell ref="A128:B128"/>
    <mergeCell ref="A129:B129"/>
    <mergeCell ref="A130:B130"/>
    <mergeCell ref="A131:B131"/>
    <mergeCell ref="A132:H132"/>
    <mergeCell ref="A133:B133"/>
    <mergeCell ref="A122:B122"/>
    <mergeCell ref="A123:B123"/>
    <mergeCell ref="A124:B124"/>
    <mergeCell ref="A125:B125"/>
    <mergeCell ref="A126:H126"/>
    <mergeCell ref="A127:B127"/>
    <mergeCell ref="A141:B141"/>
    <mergeCell ref="A142:B142"/>
    <mergeCell ref="A143:B143"/>
    <mergeCell ref="A144:B144"/>
    <mergeCell ref="A145:B145"/>
    <mergeCell ref="A146:B146"/>
    <mergeCell ref="A134:B134"/>
    <mergeCell ref="A135:B135"/>
    <mergeCell ref="A137:B137"/>
    <mergeCell ref="A138:H138"/>
    <mergeCell ref="A139:B139"/>
    <mergeCell ref="A140:B140"/>
    <mergeCell ref="A154:B154"/>
    <mergeCell ref="A155:B155"/>
    <mergeCell ref="A156:B156"/>
    <mergeCell ref="A157:B157"/>
    <mergeCell ref="A158:B158"/>
    <mergeCell ref="A159:B159"/>
    <mergeCell ref="A147:B147"/>
    <mergeCell ref="A148:B148"/>
    <mergeCell ref="A150:B150"/>
    <mergeCell ref="A151:H151"/>
    <mergeCell ref="A152:B152"/>
    <mergeCell ref="A153:B153"/>
    <mergeCell ref="A166:B166"/>
    <mergeCell ref="A167:B167"/>
    <mergeCell ref="A168:B168"/>
    <mergeCell ref="A169:B169"/>
    <mergeCell ref="A170:B170"/>
    <mergeCell ref="A171:B171"/>
    <mergeCell ref="A160:B160"/>
    <mergeCell ref="A161:B161"/>
    <mergeCell ref="A162:H162"/>
    <mergeCell ref="A163:B163"/>
    <mergeCell ref="A164:B164"/>
    <mergeCell ref="A165:B165"/>
    <mergeCell ref="A184:B184"/>
    <mergeCell ref="A185:B185"/>
    <mergeCell ref="A178:B178"/>
    <mergeCell ref="A179:B179"/>
    <mergeCell ref="A180:B180"/>
    <mergeCell ref="A181:B181"/>
    <mergeCell ref="A182:B182"/>
    <mergeCell ref="A183:B183"/>
    <mergeCell ref="A172:B172"/>
    <mergeCell ref="A173:B173"/>
    <mergeCell ref="A174:H174"/>
    <mergeCell ref="A175:B175"/>
    <mergeCell ref="A176:B176"/>
    <mergeCell ref="A177:B177"/>
  </mergeCells>
  <dataValidations count="1">
    <dataValidation type="list" allowBlank="1" showInputMessage="1" showErrorMessage="1" sqref="C175:C185 C163:C173 C133:C135" xr:uid="{00000000-0002-0000-2D00-000000000000}">
      <formula1>$C$16:$C$25</formula1>
    </dataValidation>
  </dataValidations>
  <pageMargins left="0.7" right="0.7" top="0.75" bottom="0.75" header="0.3" footer="0.3"/>
  <pageSetup scale="7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D00-000001000000}">
          <x14:formula1>
            <xm:f>'Grantee Project Data'!$C$17:$C$27</xm:f>
          </x14:formula1>
          <xm:sqref>C47:C52 C15:C33 C99:C113 C89:C97 C71:C87 C152:C161 C139:C148 C38:C44 C127:C131 C115:C125 C54:C69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5996A-EDDC-4A11-BD55-55EFA1D78D99}">
  <sheetPr>
    <pageSetUpPr fitToPage="1"/>
  </sheetPr>
  <dimension ref="A1:AB70"/>
  <sheetViews>
    <sheetView workbookViewId="0">
      <selection sqref="A1:B1"/>
    </sheetView>
  </sheetViews>
  <sheetFormatPr defaultColWidth="9.140625" defaultRowHeight="12" x14ac:dyDescent="0.2"/>
  <cols>
    <col min="1" max="1" width="29.85546875" style="222" customWidth="1"/>
    <col min="2" max="2" width="29" style="222" customWidth="1"/>
    <col min="3" max="3" width="23.85546875" style="222" customWidth="1"/>
    <col min="4" max="4" width="23" style="222" customWidth="1"/>
    <col min="5" max="5" width="15.85546875" style="222" hidden="1" customWidth="1"/>
    <col min="6" max="6" width="21.140625" style="222" customWidth="1"/>
    <col min="7" max="7" width="10.7109375" style="222" hidden="1" customWidth="1"/>
    <col min="8" max="8" width="21.140625" style="222" customWidth="1"/>
    <col min="9" max="9" width="10.7109375" style="222" hidden="1" customWidth="1"/>
    <col min="10" max="10" width="20.42578125" style="222" customWidth="1"/>
    <col min="11" max="11" width="10.7109375" style="222" hidden="1" customWidth="1"/>
    <col min="12" max="12" width="18.42578125" style="222" customWidth="1"/>
    <col min="13" max="13" width="10.7109375" style="222" hidden="1" customWidth="1"/>
    <col min="14" max="14" width="21.5703125" style="222" customWidth="1"/>
    <col min="15" max="15" width="10.7109375" style="222" hidden="1" customWidth="1"/>
    <col min="16" max="16" width="19.42578125" style="222" customWidth="1"/>
    <col min="17" max="17" width="10.7109375" style="222" hidden="1" customWidth="1"/>
    <col min="18" max="18" width="20.85546875" style="222" customWidth="1"/>
    <col min="19" max="19" width="10.7109375" style="222" hidden="1" customWidth="1"/>
    <col min="20" max="20" width="23.140625" style="222" customWidth="1"/>
    <col min="21" max="21" width="10.7109375" style="222" hidden="1" customWidth="1"/>
    <col min="22" max="22" width="20.42578125" style="222" customWidth="1"/>
    <col min="23" max="23" width="10.7109375" style="222" hidden="1" customWidth="1"/>
    <col min="24" max="24" width="19.5703125" style="222" customWidth="1"/>
    <col min="25" max="25" width="10.7109375" style="222" hidden="1" customWidth="1"/>
    <col min="26" max="26" width="20.42578125" style="222" customWidth="1"/>
    <col min="27" max="27" width="10.7109375" style="222" hidden="1" customWidth="1"/>
    <col min="28" max="28" width="20.5703125" style="222" customWidth="1"/>
    <col min="29" max="29" width="9.140625" style="17" customWidth="1"/>
    <col min="30" max="16384" width="9.140625" style="17"/>
  </cols>
  <sheetData>
    <row r="1" spans="1:28" x14ac:dyDescent="0.2">
      <c r="A1" s="2290" t="s">
        <v>1747</v>
      </c>
      <c r="B1" s="2291"/>
      <c r="C1" s="220">
        <f>'Grantee Project Data'!C4</f>
        <v>0</v>
      </c>
      <c r="D1" s="227"/>
      <c r="E1" s="227"/>
      <c r="F1" s="227"/>
    </row>
    <row r="2" spans="1:28" x14ac:dyDescent="0.2">
      <c r="B2" s="223"/>
      <c r="C2" s="223"/>
      <c r="D2" s="223"/>
      <c r="E2" s="223"/>
    </row>
    <row r="3" spans="1:28" x14ac:dyDescent="0.2">
      <c r="A3" s="224" t="s">
        <v>730</v>
      </c>
      <c r="B3" s="225">
        <f>'Grantee Project Data'!C16</f>
        <v>0</v>
      </c>
      <c r="C3" s="226"/>
      <c r="D3" s="224" t="s">
        <v>1643</v>
      </c>
      <c r="E3" s="224"/>
      <c r="F3" s="225" t="str">
        <f>'Grantee Project Data'!E16</f>
        <v>[Federal ID Number]</v>
      </c>
      <c r="G3" s="227"/>
      <c r="H3" s="227"/>
      <c r="I3" s="227"/>
      <c r="O3" s="227"/>
      <c r="Q3" s="227"/>
      <c r="U3" s="227"/>
      <c r="W3" s="227"/>
    </row>
    <row r="4" spans="1:28" ht="24" x14ac:dyDescent="0.2">
      <c r="A4" s="224" t="s">
        <v>381</v>
      </c>
      <c r="B4" s="228" t="str">
        <f>'Grantee Project Data'!C7</f>
        <v>[Name of Applicant]</v>
      </c>
      <c r="C4" s="229"/>
      <c r="D4" s="230" t="s">
        <v>1647</v>
      </c>
      <c r="E4" s="230"/>
      <c r="F4" s="231" t="str">
        <f>'Grantee Project Data'!C13</f>
        <v>[Phone Number xxx-xxx-xxxx]</v>
      </c>
      <c r="G4" s="232"/>
      <c r="H4" s="233"/>
      <c r="I4" s="233"/>
      <c r="O4" s="233"/>
      <c r="Q4" s="233"/>
      <c r="U4" s="233"/>
      <c r="W4" s="233"/>
    </row>
    <row r="5" spans="1:28" x14ac:dyDescent="0.2">
      <c r="A5" s="224" t="s">
        <v>1748</v>
      </c>
      <c r="B5" s="228" t="str">
        <f>'Grantee Project Data'!$C$12</f>
        <v>[Contact Name] [Work Title]</v>
      </c>
      <c r="C5" s="229"/>
      <c r="D5" s="224" t="s">
        <v>1649</v>
      </c>
      <c r="E5" s="224"/>
      <c r="F5" s="160" t="str">
        <f>'Grantee Project Data'!$E$13</f>
        <v>[email address]</v>
      </c>
      <c r="G5" s="161"/>
      <c r="H5" s="35"/>
      <c r="I5" s="31"/>
      <c r="O5" s="31"/>
      <c r="Q5" s="31"/>
      <c r="U5" s="31"/>
      <c r="W5" s="31"/>
    </row>
    <row r="6" spans="1:28" x14ac:dyDescent="0.2">
      <c r="A6" s="224" t="s">
        <v>1651</v>
      </c>
      <c r="B6" s="234" t="str">
        <f>'Grantee Project Data'!$D$7</f>
        <v>[Mailing and Physical Address] [City or County] [State] [Zip+4]</v>
      </c>
      <c r="C6" s="235"/>
      <c r="F6" s="32"/>
      <c r="G6" s="32"/>
      <c r="H6" s="32"/>
      <c r="I6" s="32"/>
      <c r="O6" s="32"/>
      <c r="Q6" s="32"/>
      <c r="U6" s="32"/>
      <c r="W6" s="32"/>
    </row>
    <row r="7" spans="1:28" x14ac:dyDescent="0.2">
      <c r="A7" s="224" t="s">
        <v>990</v>
      </c>
      <c r="B7" s="2292" t="str">
        <f>'Grantee Project Data'!C30</f>
        <v>[Title or Name of Project]</v>
      </c>
      <c r="C7" s="2292"/>
      <c r="D7" s="227"/>
      <c r="E7" s="227"/>
      <c r="F7" s="227"/>
      <c r="G7" s="227"/>
      <c r="H7" s="227"/>
      <c r="I7" s="227"/>
      <c r="O7" s="227"/>
      <c r="Q7" s="227"/>
      <c r="U7" s="227"/>
      <c r="W7" s="227"/>
    </row>
    <row r="8" spans="1:28" x14ac:dyDescent="0.2">
      <c r="A8" s="224" t="s">
        <v>1655</v>
      </c>
      <c r="B8" s="2293" t="str">
        <f>'Grantee Project Data'!C31</f>
        <v>(MM/DD/YYYY)</v>
      </c>
      <c r="C8" s="2293"/>
      <c r="E8" s="227"/>
      <c r="F8" s="227"/>
      <c r="G8" s="227"/>
      <c r="H8" s="227"/>
      <c r="I8" s="227"/>
      <c r="O8" s="227"/>
      <c r="Q8" s="227"/>
      <c r="U8" s="227"/>
      <c r="W8" s="227"/>
    </row>
    <row r="9" spans="1:28" x14ac:dyDescent="0.2">
      <c r="A9" s="236" t="s">
        <v>1657</v>
      </c>
      <c r="B9" s="2293" t="str">
        <f>'Grantee Project Data'!C32</f>
        <v>(MM/DD/YYYY)</v>
      </c>
      <c r="C9" s="2293"/>
      <c r="D9" s="237"/>
      <c r="E9" s="237"/>
      <c r="F9" s="237"/>
      <c r="G9" s="237"/>
      <c r="H9" s="237"/>
      <c r="I9" s="227"/>
      <c r="O9" s="227"/>
      <c r="Q9" s="227"/>
      <c r="U9" s="227"/>
      <c r="W9" s="227"/>
    </row>
    <row r="10" spans="1:28" x14ac:dyDescent="0.2">
      <c r="A10" s="224"/>
      <c r="B10" s="910"/>
      <c r="C10" s="227"/>
      <c r="D10" s="227"/>
      <c r="E10" s="227"/>
      <c r="F10" s="227"/>
      <c r="G10" s="227"/>
      <c r="H10" s="227"/>
      <c r="I10" s="227"/>
      <c r="O10" s="227"/>
      <c r="Q10" s="227"/>
      <c r="U10" s="227"/>
      <c r="W10" s="227"/>
    </row>
    <row r="11" spans="1:28" x14ac:dyDescent="0.2">
      <c r="A11" s="224"/>
      <c r="B11" s="227"/>
      <c r="C11" s="227"/>
      <c r="D11" s="227"/>
      <c r="E11" s="227"/>
      <c r="F11" s="227"/>
      <c r="G11" s="227"/>
      <c r="H11" s="227"/>
      <c r="I11" s="227"/>
      <c r="O11" s="227"/>
      <c r="Q11" s="227"/>
      <c r="U11" s="227"/>
      <c r="W11" s="227"/>
    </row>
    <row r="12" spans="1:28" ht="12.75" thickBot="1" x14ac:dyDescent="0.25">
      <c r="A12" s="224"/>
      <c r="B12" s="227"/>
      <c r="C12" s="227"/>
      <c r="D12" s="227"/>
      <c r="E12" s="227"/>
      <c r="F12" s="227">
        <v>1</v>
      </c>
      <c r="G12" s="227"/>
      <c r="H12" s="227">
        <v>2</v>
      </c>
      <c r="I12" s="227"/>
      <c r="J12" s="222">
        <v>3</v>
      </c>
      <c r="L12" s="222">
        <v>4</v>
      </c>
      <c r="N12" s="222">
        <v>5</v>
      </c>
      <c r="O12" s="227"/>
      <c r="P12" s="222">
        <v>6</v>
      </c>
      <c r="Q12" s="227"/>
      <c r="R12" s="222">
        <v>7</v>
      </c>
      <c r="T12" s="222">
        <v>8</v>
      </c>
      <c r="U12" s="227"/>
      <c r="V12" s="222">
        <v>9</v>
      </c>
      <c r="W12" s="227"/>
      <c r="X12" s="222">
        <v>10</v>
      </c>
      <c r="Z12" s="222">
        <v>11</v>
      </c>
      <c r="AB12" s="222">
        <v>12</v>
      </c>
    </row>
    <row r="13" spans="1:28" ht="12.75" thickBot="1" x14ac:dyDescent="0.25">
      <c r="A13" s="224"/>
      <c r="B13" s="227"/>
      <c r="C13" s="227"/>
      <c r="D13" s="227"/>
      <c r="E13" s="227"/>
      <c r="F13" s="238" t="s">
        <v>1749</v>
      </c>
      <c r="G13" s="239"/>
      <c r="H13" s="240" t="s">
        <v>1749</v>
      </c>
      <c r="I13" s="240"/>
      <c r="J13" s="240" t="s">
        <v>1749</v>
      </c>
      <c r="K13" s="240"/>
      <c r="L13" s="240" t="s">
        <v>1749</v>
      </c>
      <c r="M13" s="240"/>
      <c r="N13" s="241" t="s">
        <v>1749</v>
      </c>
      <c r="O13" s="240"/>
      <c r="P13" s="240" t="s">
        <v>1749</v>
      </c>
      <c r="Q13" s="240"/>
      <c r="R13" s="240" t="s">
        <v>1749</v>
      </c>
      <c r="S13" s="240"/>
      <c r="T13" s="241" t="s">
        <v>1749</v>
      </c>
      <c r="U13" s="240"/>
      <c r="V13" s="241" t="s">
        <v>1749</v>
      </c>
      <c r="W13" s="240"/>
      <c r="X13" s="240" t="s">
        <v>1749</v>
      </c>
      <c r="Y13" s="240"/>
      <c r="Z13" s="240" t="s">
        <v>1749</v>
      </c>
      <c r="AA13" s="240"/>
      <c r="AB13" s="241" t="s">
        <v>1749</v>
      </c>
    </row>
    <row r="14" spans="1:28" x14ac:dyDescent="0.2">
      <c r="A14" s="224"/>
      <c r="B14" s="227"/>
      <c r="C14" s="227"/>
      <c r="D14" s="227"/>
      <c r="E14" s="227"/>
      <c r="F14" s="242">
        <v>45931</v>
      </c>
      <c r="G14" s="243"/>
      <c r="H14" s="244">
        <f>EDATE(F15, 0)+1</f>
        <v>46023</v>
      </c>
      <c r="I14" s="243"/>
      <c r="J14" s="244">
        <f>EDATE(H14, 'Project Coding'!$B$74)</f>
        <v>46113</v>
      </c>
      <c r="K14" s="244"/>
      <c r="L14" s="244">
        <f>EDATE(J14, 'Project Coding'!$B$74)</f>
        <v>46204</v>
      </c>
      <c r="M14" s="244"/>
      <c r="N14" s="244">
        <f>EDATE(L14, 'Project Coding'!$B$74)</f>
        <v>46296</v>
      </c>
      <c r="O14" s="244"/>
      <c r="P14" s="244">
        <f>EDATE(N14, 'Project Coding'!$B$74)</f>
        <v>46388</v>
      </c>
      <c r="Q14" s="244"/>
      <c r="R14" s="244">
        <f>EDATE(P14, 'Project Coding'!$B$74)</f>
        <v>46478</v>
      </c>
      <c r="S14" s="244"/>
      <c r="T14" s="244">
        <f>EDATE(R14, 'Project Coding'!$B$74)</f>
        <v>46569</v>
      </c>
      <c r="U14" s="244"/>
      <c r="V14" s="244">
        <f>EDATE(T14, 'Project Coding'!$B$74)</f>
        <v>46661</v>
      </c>
      <c r="W14" s="244"/>
      <c r="X14" s="244">
        <f>EDATE(V14, 'Project Coding'!$B$74)</f>
        <v>46753</v>
      </c>
      <c r="Y14" s="244"/>
      <c r="Z14" s="244">
        <f>EDATE(X14, 'Project Coding'!$B$74)</f>
        <v>46844</v>
      </c>
      <c r="AA14" s="244"/>
      <c r="AB14" s="244">
        <f>EDATE(Z14, 'Project Coding'!$B$74)</f>
        <v>46935</v>
      </c>
    </row>
    <row r="15" spans="1:28" x14ac:dyDescent="0.2">
      <c r="B15" s="221" t="s">
        <v>360</v>
      </c>
      <c r="C15" s="221" t="s">
        <v>1668</v>
      </c>
      <c r="D15" s="221" t="s">
        <v>1669</v>
      </c>
      <c r="E15" s="221"/>
      <c r="F15" s="245">
        <v>46022</v>
      </c>
      <c r="G15" s="246"/>
      <c r="H15" s="247">
        <f>EDATE(H14, 'Project Coding'!$B$74)-1</f>
        <v>46112</v>
      </c>
      <c r="I15" s="247"/>
      <c r="J15" s="247">
        <f>EDATE(J14, 'Project Coding'!$B$74)-1</f>
        <v>46203</v>
      </c>
      <c r="K15" s="247"/>
      <c r="L15" s="247">
        <f>EDATE(L14, 'Project Coding'!$B$74)-1</f>
        <v>46295</v>
      </c>
      <c r="M15" s="247"/>
      <c r="N15" s="247">
        <f>EDATE(N14, 'Project Coding'!$B$74)-1</f>
        <v>46387</v>
      </c>
      <c r="O15" s="247"/>
      <c r="P15" s="247">
        <f>EDATE(P14, 'Project Coding'!$B$74)-1</f>
        <v>46477</v>
      </c>
      <c r="Q15" s="247"/>
      <c r="R15" s="247">
        <f>EDATE(R14, 'Project Coding'!$B$74)-1</f>
        <v>46568</v>
      </c>
      <c r="S15" s="247"/>
      <c r="T15" s="247">
        <f>EDATE(T14, 'Project Coding'!$B$74)-1</f>
        <v>46660</v>
      </c>
      <c r="U15" s="247"/>
      <c r="V15" s="247">
        <f>EDATE(V14, 'Project Coding'!$B$74)-1</f>
        <v>46752</v>
      </c>
      <c r="W15" s="247"/>
      <c r="X15" s="247">
        <f>EDATE(X14, 'Project Coding'!$B$74)-1</f>
        <v>46843</v>
      </c>
      <c r="Y15" s="247"/>
      <c r="Z15" s="247">
        <f>EDATE(Z14, 'Project Coding'!$B$74)-1</f>
        <v>46934</v>
      </c>
      <c r="AA15" s="247"/>
      <c r="AB15" s="247">
        <f>EDATE(AB14, 'Project Coding'!$B$74)-1</f>
        <v>47026</v>
      </c>
    </row>
    <row r="16" spans="1:28" ht="12.75" thickBot="1" x14ac:dyDescent="0.25">
      <c r="A16" s="224" t="s">
        <v>1671</v>
      </c>
      <c r="B16" s="221" t="s">
        <v>1672</v>
      </c>
      <c r="C16" s="221" t="s">
        <v>1673</v>
      </c>
      <c r="D16" s="221" t="s">
        <v>1674</v>
      </c>
      <c r="E16" s="221"/>
      <c r="F16" s="249" t="s">
        <v>1673</v>
      </c>
      <c r="G16" s="250"/>
      <c r="H16" s="250" t="s">
        <v>1673</v>
      </c>
      <c r="I16" s="250"/>
      <c r="J16" s="250" t="s">
        <v>1673</v>
      </c>
      <c r="K16" s="251"/>
      <c r="L16" s="250" t="s">
        <v>1673</v>
      </c>
      <c r="M16" s="250"/>
      <c r="N16" s="252" t="s">
        <v>1673</v>
      </c>
      <c r="O16" s="250"/>
      <c r="P16" s="250" t="s">
        <v>1673</v>
      </c>
      <c r="Q16" s="250"/>
      <c r="R16" s="250" t="s">
        <v>1673</v>
      </c>
      <c r="S16" s="250"/>
      <c r="T16" s="252" t="s">
        <v>1673</v>
      </c>
      <c r="U16" s="250"/>
      <c r="V16" s="252" t="s">
        <v>1673</v>
      </c>
      <c r="W16" s="250"/>
      <c r="X16" s="250" t="s">
        <v>1673</v>
      </c>
      <c r="Y16" s="251"/>
      <c r="Z16" s="250" t="s">
        <v>1673</v>
      </c>
      <c r="AA16" s="250"/>
      <c r="AB16" s="252" t="s">
        <v>1673</v>
      </c>
    </row>
    <row r="17" spans="1:28" ht="12.75" customHeight="1" x14ac:dyDescent="0.2">
      <c r="A17" s="218" t="str">
        <f>'Tab 4-Budget'!Y8</f>
        <v>(TA) Personnel</v>
      </c>
      <c r="B17" s="1253">
        <f>'Tab 4-Budget'!AA8</f>
        <v>0</v>
      </c>
      <c r="C17" s="1248">
        <f>SUM(F17,H17,J17,L17,N17,P17,R17,T17,V17,X17,Z17,AB17)</f>
        <v>0</v>
      </c>
      <c r="D17" s="253">
        <f>B17-C17</f>
        <v>0</v>
      </c>
      <c r="E17" s="254"/>
      <c r="F17" s="255"/>
      <c r="G17" s="256" t="s">
        <v>388</v>
      </c>
      <c r="H17" s="255"/>
      <c r="I17" s="256" t="s">
        <v>388</v>
      </c>
      <c r="J17" s="255"/>
      <c r="K17" s="256" t="s">
        <v>388</v>
      </c>
      <c r="L17" s="255"/>
      <c r="M17" s="256" t="s">
        <v>388</v>
      </c>
      <c r="N17" s="255"/>
      <c r="O17" s="256" t="s">
        <v>388</v>
      </c>
      <c r="P17" s="255"/>
      <c r="Q17" s="256" t="s">
        <v>388</v>
      </c>
      <c r="R17" s="255"/>
      <c r="S17" s="257"/>
      <c r="T17" s="255"/>
      <c r="U17" s="257"/>
      <c r="V17" s="255"/>
      <c r="W17" s="257"/>
      <c r="X17" s="255"/>
      <c r="Y17" s="257"/>
      <c r="Z17" s="255"/>
      <c r="AA17" s="257"/>
      <c r="AB17" s="255"/>
    </row>
    <row r="18" spans="1:28" ht="15" customHeight="1" x14ac:dyDescent="0.2">
      <c r="A18" s="219" t="str">
        <f>'Tab 4-Budget'!Y9</f>
        <v>(TA) Fringe</v>
      </c>
      <c r="B18" s="1254">
        <f>'Tab 4-Budget'!AA9</f>
        <v>0</v>
      </c>
      <c r="C18" s="1249">
        <f t="shared" ref="C18:C27" si="0">SUM(F18,H18,J18,L18,N18,P18,R18,T18,V18,X18,Z18,AB18)</f>
        <v>0</v>
      </c>
      <c r="D18" s="258">
        <f t="shared" ref="D18:D27" si="1">B18-C18</f>
        <v>0</v>
      </c>
      <c r="E18" s="259"/>
      <c r="F18" s="260"/>
      <c r="G18" s="261" t="s">
        <v>388</v>
      </c>
      <c r="H18" s="260"/>
      <c r="I18" s="261" t="s">
        <v>388</v>
      </c>
      <c r="J18" s="260"/>
      <c r="K18" s="261" t="s">
        <v>388</v>
      </c>
      <c r="L18" s="260"/>
      <c r="M18" s="261" t="s">
        <v>388</v>
      </c>
      <c r="N18" s="260"/>
      <c r="O18" s="261" t="s">
        <v>388</v>
      </c>
      <c r="P18" s="260"/>
      <c r="Q18" s="261" t="s">
        <v>388</v>
      </c>
      <c r="R18" s="260"/>
      <c r="S18" s="262"/>
      <c r="T18" s="260"/>
      <c r="U18" s="262"/>
      <c r="V18" s="260"/>
      <c r="W18" s="262"/>
      <c r="X18" s="260"/>
      <c r="Y18" s="262"/>
      <c r="Z18" s="260"/>
      <c r="AA18" s="262"/>
      <c r="AB18" s="260"/>
    </row>
    <row r="19" spans="1:28" x14ac:dyDescent="0.2">
      <c r="A19" s="219" t="str">
        <f>'Tab 4-Budget'!Y10</f>
        <v xml:space="preserve">(TA) Travel </v>
      </c>
      <c r="B19" s="1254">
        <f>'Tab 4-Budget'!AA10</f>
        <v>0</v>
      </c>
      <c r="C19" s="1249">
        <f t="shared" si="0"/>
        <v>0</v>
      </c>
      <c r="D19" s="258">
        <f t="shared" si="1"/>
        <v>0</v>
      </c>
      <c r="E19" s="259"/>
      <c r="F19" s="263"/>
      <c r="G19" s="261" t="s">
        <v>388</v>
      </c>
      <c r="H19" s="263"/>
      <c r="I19" s="261" t="s">
        <v>388</v>
      </c>
      <c r="J19" s="263"/>
      <c r="K19" s="261" t="s">
        <v>388</v>
      </c>
      <c r="L19" s="263"/>
      <c r="M19" s="261" t="s">
        <v>388</v>
      </c>
      <c r="N19" s="263"/>
      <c r="O19" s="261" t="s">
        <v>388</v>
      </c>
      <c r="P19" s="263"/>
      <c r="Q19" s="261" t="s">
        <v>388</v>
      </c>
      <c r="R19" s="263"/>
      <c r="S19" s="262"/>
      <c r="T19" s="263"/>
      <c r="U19" s="262"/>
      <c r="V19" s="263"/>
      <c r="W19" s="262"/>
      <c r="X19" s="263"/>
      <c r="Y19" s="262"/>
      <c r="Z19" s="263"/>
      <c r="AA19" s="262"/>
      <c r="AB19" s="263"/>
    </row>
    <row r="20" spans="1:28" x14ac:dyDescent="0.2">
      <c r="A20" s="219" t="str">
        <f>'Tab 4-Budget'!Y11</f>
        <v xml:space="preserve">(TA) Supplies  </v>
      </c>
      <c r="B20" s="1254">
        <f>'Tab 4-Budget'!AA11</f>
        <v>0</v>
      </c>
      <c r="C20" s="1249">
        <f t="shared" si="0"/>
        <v>0</v>
      </c>
      <c r="D20" s="258">
        <f t="shared" si="1"/>
        <v>0</v>
      </c>
      <c r="E20" s="259"/>
      <c r="F20" s="263"/>
      <c r="G20" s="261" t="s">
        <v>388</v>
      </c>
      <c r="H20" s="263"/>
      <c r="I20" s="261" t="s">
        <v>388</v>
      </c>
      <c r="J20" s="263"/>
      <c r="K20" s="261" t="s">
        <v>388</v>
      </c>
      <c r="L20" s="263"/>
      <c r="M20" s="261" t="s">
        <v>388</v>
      </c>
      <c r="N20" s="263"/>
      <c r="O20" s="261" t="s">
        <v>388</v>
      </c>
      <c r="P20" s="263"/>
      <c r="Q20" s="261" t="s">
        <v>388</v>
      </c>
      <c r="R20" s="263"/>
      <c r="S20" s="262"/>
      <c r="T20" s="263"/>
      <c r="U20" s="262"/>
      <c r="V20" s="263"/>
      <c r="W20" s="262"/>
      <c r="X20" s="263"/>
      <c r="Y20" s="262"/>
      <c r="Z20" s="263"/>
      <c r="AA20" s="262"/>
      <c r="AB20" s="263"/>
    </row>
    <row r="21" spans="1:28" x14ac:dyDescent="0.2">
      <c r="A21" s="219" t="str">
        <f>'Tab 4-Budget'!Y12</f>
        <v>(TA) Contractual</v>
      </c>
      <c r="B21" s="1254">
        <f>'Tab 4-Budget'!AA12</f>
        <v>0</v>
      </c>
      <c r="C21" s="1250">
        <f t="shared" si="0"/>
        <v>0</v>
      </c>
      <c r="D21" s="258">
        <f t="shared" si="1"/>
        <v>0</v>
      </c>
      <c r="E21" s="259"/>
      <c r="F21" s="263"/>
      <c r="G21" s="261" t="s">
        <v>388</v>
      </c>
      <c r="H21" s="263"/>
      <c r="I21" s="261" t="s">
        <v>388</v>
      </c>
      <c r="J21" s="263"/>
      <c r="K21" s="261" t="s">
        <v>388</v>
      </c>
      <c r="L21" s="263"/>
      <c r="M21" s="261" t="s">
        <v>388</v>
      </c>
      <c r="N21" s="263"/>
      <c r="O21" s="261" t="s">
        <v>388</v>
      </c>
      <c r="P21" s="263"/>
      <c r="Q21" s="261" t="s">
        <v>388</v>
      </c>
      <c r="R21" s="263"/>
      <c r="S21" s="262"/>
      <c r="T21" s="263"/>
      <c r="U21" s="262"/>
      <c r="V21" s="263"/>
      <c r="W21" s="262"/>
      <c r="X21" s="263"/>
      <c r="Y21" s="262"/>
      <c r="Z21" s="263"/>
      <c r="AA21" s="262"/>
      <c r="AB21" s="263"/>
    </row>
    <row r="22" spans="1:28" x14ac:dyDescent="0.2">
      <c r="A22" s="219" t="str">
        <f>'Tab 4-Budget'!Y13</f>
        <v xml:space="preserve">(TA) Other Direct </v>
      </c>
      <c r="B22" s="1254">
        <f>'Tab 4-Budget'!AA13</f>
        <v>0</v>
      </c>
      <c r="C22" s="1249">
        <f t="shared" si="0"/>
        <v>0</v>
      </c>
      <c r="D22" s="258">
        <f t="shared" si="1"/>
        <v>0</v>
      </c>
      <c r="E22" s="259"/>
      <c r="F22" s="263"/>
      <c r="G22" s="261" t="s">
        <v>388</v>
      </c>
      <c r="H22" s="263"/>
      <c r="I22" s="261" t="s">
        <v>388</v>
      </c>
      <c r="J22" s="263"/>
      <c r="K22" s="261" t="s">
        <v>388</v>
      </c>
      <c r="L22" s="263"/>
      <c r="M22" s="261" t="s">
        <v>388</v>
      </c>
      <c r="N22" s="263"/>
      <c r="O22" s="261" t="s">
        <v>388</v>
      </c>
      <c r="P22" s="263"/>
      <c r="Q22" s="261" t="s">
        <v>388</v>
      </c>
      <c r="R22" s="263"/>
      <c r="S22" s="262"/>
      <c r="T22" s="263"/>
      <c r="U22" s="262"/>
      <c r="V22" s="263"/>
      <c r="W22" s="262"/>
      <c r="X22" s="263"/>
      <c r="Y22" s="262"/>
      <c r="Z22" s="263"/>
      <c r="AA22" s="262"/>
      <c r="AB22" s="263"/>
    </row>
    <row r="23" spans="1:28" x14ac:dyDescent="0.2">
      <c r="A23" s="219" t="str">
        <f>'Tab 4-Budget'!Y14</f>
        <v>(BMP) Agriculture</v>
      </c>
      <c r="B23" s="1254">
        <f>'Tab 4-Budget'!AA14</f>
        <v>0</v>
      </c>
      <c r="C23" s="1250">
        <f t="shared" si="0"/>
        <v>0</v>
      </c>
      <c r="D23" s="258">
        <f t="shared" si="1"/>
        <v>0</v>
      </c>
      <c r="E23" s="259"/>
      <c r="F23" s="263"/>
      <c r="G23" s="261" t="s">
        <v>388</v>
      </c>
      <c r="H23" s="263"/>
      <c r="I23" s="261" t="s">
        <v>388</v>
      </c>
      <c r="J23" s="263"/>
      <c r="K23" s="261" t="s">
        <v>388</v>
      </c>
      <c r="L23" s="263"/>
      <c r="M23" s="261" t="s">
        <v>388</v>
      </c>
      <c r="N23" s="263"/>
      <c r="O23" s="261" t="s">
        <v>388</v>
      </c>
      <c r="P23" s="263"/>
      <c r="Q23" s="261" t="s">
        <v>388</v>
      </c>
      <c r="R23" s="263"/>
      <c r="S23" s="262"/>
      <c r="T23" s="263"/>
      <c r="U23" s="262"/>
      <c r="V23" s="263"/>
      <c r="W23" s="262"/>
      <c r="X23" s="263"/>
      <c r="Y23" s="262"/>
      <c r="Z23" s="263"/>
      <c r="AA23" s="262"/>
      <c r="AB23" s="263"/>
    </row>
    <row r="24" spans="1:28" x14ac:dyDescent="0.2">
      <c r="A24" s="219" t="str">
        <f>'Tab 4-Budget'!Y15</f>
        <v>(BMP) Septic</v>
      </c>
      <c r="B24" s="1254">
        <f>'Tab 4-Budget'!AA15</f>
        <v>0</v>
      </c>
      <c r="C24" s="1249">
        <f t="shared" si="0"/>
        <v>0</v>
      </c>
      <c r="D24" s="258">
        <f t="shared" si="1"/>
        <v>0</v>
      </c>
      <c r="E24" s="259"/>
      <c r="F24" s="263"/>
      <c r="G24" s="261" t="s">
        <v>388</v>
      </c>
      <c r="H24" s="263"/>
      <c r="I24" s="261" t="s">
        <v>388</v>
      </c>
      <c r="J24" s="263"/>
      <c r="K24" s="261" t="s">
        <v>388</v>
      </c>
      <c r="L24" s="263"/>
      <c r="M24" s="261" t="s">
        <v>388</v>
      </c>
      <c r="N24" s="263"/>
      <c r="O24" s="261" t="s">
        <v>388</v>
      </c>
      <c r="P24" s="263"/>
      <c r="Q24" s="261" t="s">
        <v>388</v>
      </c>
      <c r="R24" s="263"/>
      <c r="S24" s="262"/>
      <c r="T24" s="263"/>
      <c r="U24" s="262"/>
      <c r="V24" s="263"/>
      <c r="W24" s="262"/>
      <c r="X24" s="263"/>
      <c r="Y24" s="262"/>
      <c r="Z24" s="263"/>
      <c r="AA24" s="262"/>
      <c r="AB24" s="263"/>
    </row>
    <row r="25" spans="1:28" x14ac:dyDescent="0.2">
      <c r="A25" s="219" t="str">
        <f>'Tab 4-Budget'!Y16</f>
        <v>(BMP) Urban</v>
      </c>
      <c r="B25" s="1254">
        <f>'Tab 4-Budget'!AA16</f>
        <v>0</v>
      </c>
      <c r="C25" s="1251">
        <f t="shared" si="0"/>
        <v>0</v>
      </c>
      <c r="D25" s="258">
        <f t="shared" si="1"/>
        <v>0</v>
      </c>
      <c r="E25" s="259"/>
      <c r="F25" s="264"/>
      <c r="G25" s="261" t="s">
        <v>388</v>
      </c>
      <c r="H25" s="264"/>
      <c r="I25" s="261" t="s">
        <v>388</v>
      </c>
      <c r="J25" s="265"/>
      <c r="K25" s="261" t="s">
        <v>388</v>
      </c>
      <c r="L25" s="265"/>
      <c r="M25" s="261" t="s">
        <v>388</v>
      </c>
      <c r="N25" s="265"/>
      <c r="O25" s="261" t="s">
        <v>388</v>
      </c>
      <c r="P25" s="265"/>
      <c r="Q25" s="261" t="s">
        <v>388</v>
      </c>
      <c r="R25" s="265"/>
      <c r="S25" s="262"/>
      <c r="T25" s="265"/>
      <c r="U25" s="262"/>
      <c r="V25" s="265"/>
      <c r="W25" s="262"/>
      <c r="X25" s="265"/>
      <c r="Y25" s="262"/>
      <c r="Z25" s="265"/>
      <c r="AA25" s="262"/>
      <c r="AB25" s="265"/>
    </row>
    <row r="26" spans="1:28" x14ac:dyDescent="0.2">
      <c r="A26" s="219" t="str">
        <f>'Tab 4-Budget'!Y17</f>
        <v>(BMP) Pet Waste</v>
      </c>
      <c r="B26" s="1254">
        <f>'Tab 4-Budget'!AA17</f>
        <v>0</v>
      </c>
      <c r="C26" s="1251">
        <f t="shared" si="0"/>
        <v>0</v>
      </c>
      <c r="D26" s="258">
        <f t="shared" si="1"/>
        <v>0</v>
      </c>
      <c r="E26" s="900"/>
      <c r="F26" s="265"/>
      <c r="G26" s="268"/>
      <c r="H26" s="265"/>
      <c r="I26" s="268"/>
      <c r="J26" s="265"/>
      <c r="K26" s="268"/>
      <c r="L26" s="265"/>
      <c r="M26" s="268"/>
      <c r="N26" s="265"/>
      <c r="O26" s="268"/>
      <c r="P26" s="265"/>
      <c r="Q26" s="268"/>
      <c r="R26" s="265"/>
      <c r="S26" s="901"/>
      <c r="T26" s="265"/>
      <c r="U26" s="901"/>
      <c r="V26" s="265"/>
      <c r="W26" s="901"/>
      <c r="X26" s="265"/>
      <c r="Y26" s="901"/>
      <c r="Z26" s="265"/>
      <c r="AA26" s="901"/>
      <c r="AB26" s="265"/>
    </row>
    <row r="27" spans="1:28" ht="12.75" thickBot="1" x14ac:dyDescent="0.25">
      <c r="A27" s="219" t="str">
        <f>'Tab 4-Budget'!Y18</f>
        <v>(TA) Indirect</v>
      </c>
      <c r="B27" s="1255">
        <f>'Tab 4-Budget'!AA18</f>
        <v>0</v>
      </c>
      <c r="C27" s="1252">
        <f t="shared" si="0"/>
        <v>0</v>
      </c>
      <c r="D27" s="266">
        <f t="shared" si="1"/>
        <v>0</v>
      </c>
      <c r="E27" s="267" t="s">
        <v>388</v>
      </c>
      <c r="F27" s="265"/>
      <c r="G27" s="268" t="s">
        <v>388</v>
      </c>
      <c r="H27" s="265"/>
      <c r="I27" s="268" t="s">
        <v>388</v>
      </c>
      <c r="J27" s="265"/>
      <c r="K27" s="268" t="s">
        <v>388</v>
      </c>
      <c r="L27" s="265"/>
      <c r="M27" s="268" t="s">
        <v>388</v>
      </c>
      <c r="N27" s="265"/>
      <c r="O27" s="268" t="s">
        <v>388</v>
      </c>
      <c r="P27" s="265"/>
      <c r="Q27" s="268" t="s">
        <v>388</v>
      </c>
      <c r="R27" s="265"/>
      <c r="S27" s="269"/>
      <c r="T27" s="265"/>
      <c r="U27" s="269"/>
      <c r="V27" s="265"/>
      <c r="W27" s="269"/>
      <c r="X27" s="265"/>
      <c r="Y27" s="269"/>
      <c r="Z27" s="265"/>
      <c r="AA27" s="269"/>
      <c r="AB27" s="265"/>
    </row>
    <row r="28" spans="1:28" ht="12.75" thickBot="1" x14ac:dyDescent="0.25">
      <c r="A28" s="270" t="s">
        <v>495</v>
      </c>
      <c r="B28" s="272">
        <f t="shared" ref="B28:AB28" si="2">SUM(B17:B27)</f>
        <v>0</v>
      </c>
      <c r="C28" s="272">
        <f t="shared" si="2"/>
        <v>0</v>
      </c>
      <c r="D28" s="272">
        <f t="shared" si="2"/>
        <v>0</v>
      </c>
      <c r="E28" s="272">
        <f t="shared" si="2"/>
        <v>0</v>
      </c>
      <c r="F28" s="271">
        <f t="shared" si="2"/>
        <v>0</v>
      </c>
      <c r="G28" s="271"/>
      <c r="H28" s="271">
        <f t="shared" si="2"/>
        <v>0</v>
      </c>
      <c r="I28" s="271"/>
      <c r="J28" s="271">
        <f t="shared" si="2"/>
        <v>0</v>
      </c>
      <c r="K28" s="271"/>
      <c r="L28" s="271">
        <f t="shared" si="2"/>
        <v>0</v>
      </c>
      <c r="M28" s="271"/>
      <c r="N28" s="271">
        <f t="shared" si="2"/>
        <v>0</v>
      </c>
      <c r="O28" s="271"/>
      <c r="P28" s="271">
        <f t="shared" si="2"/>
        <v>0</v>
      </c>
      <c r="Q28" s="271"/>
      <c r="R28" s="271">
        <f t="shared" si="2"/>
        <v>0</v>
      </c>
      <c r="S28" s="271"/>
      <c r="T28" s="271">
        <f t="shared" si="2"/>
        <v>0</v>
      </c>
      <c r="U28" s="271"/>
      <c r="V28" s="271">
        <f t="shared" si="2"/>
        <v>0</v>
      </c>
      <c r="W28" s="271"/>
      <c r="X28" s="271">
        <f t="shared" si="2"/>
        <v>0</v>
      </c>
      <c r="Y28" s="271"/>
      <c r="Z28" s="271">
        <f t="shared" si="2"/>
        <v>0</v>
      </c>
      <c r="AA28" s="271"/>
      <c r="AB28" s="271">
        <f t="shared" si="2"/>
        <v>0</v>
      </c>
    </row>
    <row r="29" spans="1:28" x14ac:dyDescent="0.2">
      <c r="A29" s="224"/>
      <c r="B29" s="2299" t="s">
        <v>1750</v>
      </c>
      <c r="C29" s="2295"/>
      <c r="D29" s="294" t="s">
        <v>125</v>
      </c>
      <c r="E29" s="295"/>
      <c r="F29" s="296">
        <f>SUM(F17:F22)+F27</f>
        <v>0</v>
      </c>
      <c r="G29" s="303"/>
      <c r="H29" s="296">
        <f>SUM(H17:H22)+H27</f>
        <v>0</v>
      </c>
      <c r="I29" s="303"/>
      <c r="J29" s="296">
        <f>SUM(J17:J22)+J27</f>
        <v>0</v>
      </c>
      <c r="K29" s="303"/>
      <c r="L29" s="296">
        <f>SUM(L17:L22)+L27</f>
        <v>0</v>
      </c>
      <c r="M29" s="303"/>
      <c r="N29" s="296">
        <f>SUM(N17:N22)+N27</f>
        <v>0</v>
      </c>
      <c r="O29" s="303"/>
      <c r="P29" s="296">
        <f>SUM(P17:P22)+P27</f>
        <v>0</v>
      </c>
      <c r="Q29" s="303"/>
      <c r="R29" s="296">
        <f>SUM(R17:R22)+R27</f>
        <v>0</v>
      </c>
      <c r="S29" s="303"/>
      <c r="T29" s="296">
        <f>SUM(T17:T22)+T27</f>
        <v>0</v>
      </c>
      <c r="U29" s="303"/>
      <c r="V29" s="296">
        <f>SUM(V17:V22)+V27</f>
        <v>0</v>
      </c>
      <c r="W29" s="303"/>
      <c r="X29" s="296">
        <f>SUM(X17:X22)+X27</f>
        <v>0</v>
      </c>
      <c r="Y29" s="303"/>
      <c r="Z29" s="296">
        <f>SUM(Z17:Z22)+Z27</f>
        <v>0</v>
      </c>
      <c r="AA29" s="303"/>
      <c r="AB29" s="296">
        <f>SUM(AB17:AB22)+AB27</f>
        <v>0</v>
      </c>
    </row>
    <row r="30" spans="1:28" x14ac:dyDescent="0.2">
      <c r="A30" s="224"/>
      <c r="B30" s="2294"/>
      <c r="C30" s="2296"/>
      <c r="D30" s="297" t="s">
        <v>869</v>
      </c>
      <c r="E30" s="298"/>
      <c r="F30" s="299">
        <f>SUM(F23:F26)</f>
        <v>0</v>
      </c>
      <c r="G30" s="303"/>
      <c r="H30" s="299">
        <f>SUM(H23:H26)</f>
        <v>0</v>
      </c>
      <c r="I30" s="303"/>
      <c r="J30" s="299">
        <f>SUM(J23:J26)</f>
        <v>0</v>
      </c>
      <c r="K30" s="303"/>
      <c r="L30" s="299">
        <f>SUM(L23:L26)</f>
        <v>0</v>
      </c>
      <c r="M30" s="303"/>
      <c r="N30" s="299">
        <f>SUM(N23:N26)</f>
        <v>0</v>
      </c>
      <c r="O30" s="303"/>
      <c r="P30" s="299">
        <f>SUM(P23:P26)</f>
        <v>0</v>
      </c>
      <c r="Q30" s="303"/>
      <c r="R30" s="299">
        <f>SUM(R23:R26)</f>
        <v>0</v>
      </c>
      <c r="S30" s="303"/>
      <c r="T30" s="299">
        <f>SUM(T23:T26)</f>
        <v>0</v>
      </c>
      <c r="U30" s="303"/>
      <c r="V30" s="299">
        <f>SUM(V23:V26)</f>
        <v>0</v>
      </c>
      <c r="W30" s="303"/>
      <c r="X30" s="299">
        <f>SUM(X23:X26)</f>
        <v>0</v>
      </c>
      <c r="Y30" s="303"/>
      <c r="Z30" s="299">
        <f>SUM(Z23:Z26)</f>
        <v>0</v>
      </c>
      <c r="AA30" s="303"/>
      <c r="AB30" s="299">
        <f>SUM(AB23:AB26)</f>
        <v>0</v>
      </c>
    </row>
    <row r="31" spans="1:28" x14ac:dyDescent="0.2">
      <c r="B31" s="2294"/>
      <c r="C31" s="2296"/>
      <c r="D31" s="300" t="s">
        <v>872</v>
      </c>
      <c r="E31" s="301"/>
      <c r="F31" s="302">
        <f>F28</f>
        <v>0</v>
      </c>
      <c r="G31" s="303"/>
      <c r="H31" s="302">
        <f>F31+H28</f>
        <v>0</v>
      </c>
      <c r="I31" s="303"/>
      <c r="J31" s="302">
        <f>H31+J28</f>
        <v>0</v>
      </c>
      <c r="K31" s="303"/>
      <c r="L31" s="302">
        <f>J31+L28</f>
        <v>0</v>
      </c>
      <c r="M31" s="303"/>
      <c r="N31" s="302">
        <f>L31+N28</f>
        <v>0</v>
      </c>
      <c r="O31" s="303"/>
      <c r="P31" s="302">
        <f>N31+P28</f>
        <v>0</v>
      </c>
      <c r="Q31" s="303"/>
      <c r="R31" s="302">
        <f>P31+R28</f>
        <v>0</v>
      </c>
      <c r="S31" s="303"/>
      <c r="T31" s="302">
        <f>R31+T28</f>
        <v>0</v>
      </c>
      <c r="U31" s="303"/>
      <c r="V31" s="302">
        <f>T31+V28</f>
        <v>0</v>
      </c>
      <c r="W31" s="303"/>
      <c r="X31" s="302">
        <f>V31+X28</f>
        <v>0</v>
      </c>
      <c r="Y31" s="303"/>
      <c r="Z31" s="302">
        <f>X31+Z28</f>
        <v>0</v>
      </c>
      <c r="AA31" s="303"/>
      <c r="AB31" s="302">
        <f>Z31+AB28</f>
        <v>0</v>
      </c>
    </row>
    <row r="32" spans="1:28" ht="12.75" thickBot="1" x14ac:dyDescent="0.25">
      <c r="B32" s="2297"/>
      <c r="C32" s="2298"/>
      <c r="D32" s="304" t="s">
        <v>1751</v>
      </c>
      <c r="E32" s="305"/>
      <c r="F32" s="306">
        <f>$B$28-F31</f>
        <v>0</v>
      </c>
      <c r="G32" s="307"/>
      <c r="H32" s="306">
        <f>$B$28-H31</f>
        <v>0</v>
      </c>
      <c r="I32" s="307"/>
      <c r="J32" s="306">
        <f>$B$28-J31</f>
        <v>0</v>
      </c>
      <c r="K32" s="307"/>
      <c r="L32" s="306">
        <f>$B$28-L31</f>
        <v>0</v>
      </c>
      <c r="M32" s="307"/>
      <c r="N32" s="306">
        <f>$B$28-N31</f>
        <v>0</v>
      </c>
      <c r="O32" s="307"/>
      <c r="P32" s="306">
        <f>$B$28-P31</f>
        <v>0</v>
      </c>
      <c r="Q32" s="307"/>
      <c r="R32" s="306">
        <f>$B$28-R31</f>
        <v>0</v>
      </c>
      <c r="S32" s="307"/>
      <c r="T32" s="306">
        <f>$B$28-T31</f>
        <v>0</v>
      </c>
      <c r="U32" s="307"/>
      <c r="V32" s="306">
        <f>$B$28-V31</f>
        <v>0</v>
      </c>
      <c r="W32" s="307"/>
      <c r="X32" s="306">
        <f>$B$28-X31</f>
        <v>0</v>
      </c>
      <c r="Y32" s="307"/>
      <c r="Z32" s="306">
        <f>$B$28-Z31</f>
        <v>0</v>
      </c>
      <c r="AA32" s="307"/>
      <c r="AB32" s="306">
        <f>$B$28-AB31</f>
        <v>0</v>
      </c>
    </row>
    <row r="33" spans="1:28" ht="12.75" thickBot="1" x14ac:dyDescent="0.25">
      <c r="A33" s="224"/>
      <c r="B33" s="273"/>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row>
    <row r="34" spans="1:28" x14ac:dyDescent="0.2">
      <c r="B34" s="19"/>
      <c r="C34" s="19"/>
      <c r="D34" s="275"/>
      <c r="E34" s="275"/>
      <c r="F34" s="276">
        <f>F14</f>
        <v>45931</v>
      </c>
      <c r="G34" s="277"/>
      <c r="H34" s="277">
        <f>H14</f>
        <v>46023</v>
      </c>
      <c r="I34" s="277"/>
      <c r="J34" s="277">
        <f>J14</f>
        <v>46113</v>
      </c>
      <c r="K34" s="277"/>
      <c r="L34" s="277">
        <f>L14</f>
        <v>46204</v>
      </c>
      <c r="M34" s="277"/>
      <c r="N34" s="278">
        <f>N14</f>
        <v>46296</v>
      </c>
      <c r="O34" s="277"/>
      <c r="P34" s="277">
        <f>P14</f>
        <v>46388</v>
      </c>
      <c r="Q34" s="277"/>
      <c r="R34" s="277">
        <f>R14</f>
        <v>46478</v>
      </c>
      <c r="S34" s="277"/>
      <c r="T34" s="278">
        <f>T14</f>
        <v>46569</v>
      </c>
      <c r="U34" s="277"/>
      <c r="V34" s="278">
        <f>V14</f>
        <v>46661</v>
      </c>
      <c r="W34" s="277"/>
      <c r="X34" s="277">
        <f>X14</f>
        <v>46753</v>
      </c>
      <c r="Y34" s="277"/>
      <c r="Z34" s="277">
        <f>Z14</f>
        <v>46844</v>
      </c>
      <c r="AA34" s="277"/>
      <c r="AB34" s="278">
        <f>AB14</f>
        <v>46935</v>
      </c>
    </row>
    <row r="35" spans="1:28" x14ac:dyDescent="0.2">
      <c r="B35" s="221" t="s">
        <v>1752</v>
      </c>
      <c r="C35" s="221" t="s">
        <v>1753</v>
      </c>
      <c r="D35" s="221" t="s">
        <v>1669</v>
      </c>
      <c r="E35" s="221"/>
      <c r="F35" s="245">
        <f>F15</f>
        <v>46022</v>
      </c>
      <c r="G35" s="247"/>
      <c r="H35" s="247">
        <f>H15</f>
        <v>46112</v>
      </c>
      <c r="I35" s="247"/>
      <c r="J35" s="247">
        <f>J15</f>
        <v>46203</v>
      </c>
      <c r="K35" s="247"/>
      <c r="L35" s="247">
        <f>L15</f>
        <v>46295</v>
      </c>
      <c r="M35" s="247"/>
      <c r="N35" s="248">
        <f>N15</f>
        <v>46387</v>
      </c>
      <c r="O35" s="247"/>
      <c r="P35" s="247">
        <f>P15</f>
        <v>46477</v>
      </c>
      <c r="Q35" s="247"/>
      <c r="R35" s="247">
        <f>R15</f>
        <v>46568</v>
      </c>
      <c r="S35" s="247"/>
      <c r="T35" s="248">
        <f>T15</f>
        <v>46660</v>
      </c>
      <c r="U35" s="247"/>
      <c r="V35" s="248">
        <f>V15</f>
        <v>46752</v>
      </c>
      <c r="W35" s="247"/>
      <c r="X35" s="247">
        <f>X15</f>
        <v>46843</v>
      </c>
      <c r="Y35" s="247"/>
      <c r="Z35" s="247">
        <f>Z15</f>
        <v>46934</v>
      </c>
      <c r="AA35" s="247"/>
      <c r="AB35" s="248">
        <f>AB15</f>
        <v>47026</v>
      </c>
    </row>
    <row r="36" spans="1:28" ht="12.75" thickBot="1" x14ac:dyDescent="0.25">
      <c r="A36" s="224" t="s">
        <v>1754</v>
      </c>
      <c r="B36" s="221" t="s">
        <v>1672</v>
      </c>
      <c r="C36" s="221" t="s">
        <v>1673</v>
      </c>
      <c r="D36" s="221" t="s">
        <v>1755</v>
      </c>
      <c r="E36" s="221"/>
      <c r="F36" s="249" t="s">
        <v>1673</v>
      </c>
      <c r="G36" s="250"/>
      <c r="H36" s="250" t="s">
        <v>1673</v>
      </c>
      <c r="I36" s="250"/>
      <c r="J36" s="250" t="s">
        <v>1673</v>
      </c>
      <c r="K36" s="250"/>
      <c r="L36" s="250" t="s">
        <v>1673</v>
      </c>
      <c r="M36" s="250"/>
      <c r="N36" s="252" t="s">
        <v>1673</v>
      </c>
      <c r="O36" s="250"/>
      <c r="P36" s="250" t="s">
        <v>1673</v>
      </c>
      <c r="Q36" s="250"/>
      <c r="R36" s="250" t="s">
        <v>1673</v>
      </c>
      <c r="S36" s="250"/>
      <c r="T36" s="252" t="s">
        <v>1673</v>
      </c>
      <c r="U36" s="250"/>
      <c r="V36" s="252" t="s">
        <v>1673</v>
      </c>
      <c r="W36" s="250"/>
      <c r="X36" s="250" t="s">
        <v>1673</v>
      </c>
      <c r="Y36" s="250"/>
      <c r="Z36" s="250" t="s">
        <v>1673</v>
      </c>
      <c r="AA36" s="250"/>
      <c r="AB36" s="252" t="s">
        <v>1673</v>
      </c>
    </row>
    <row r="37" spans="1:28" x14ac:dyDescent="0.2">
      <c r="A37" s="218" t="s">
        <v>1756</v>
      </c>
      <c r="B37" s="1253">
        <f>'Tab 4-Budget'!AB8</f>
        <v>0</v>
      </c>
      <c r="C37" s="1257">
        <f>SUM(F37,H37,J37,L37,N37,P37,R37,T37,V37,X37,Z37,AB37)</f>
        <v>0</v>
      </c>
      <c r="D37" s="902">
        <f t="shared" ref="D37:D47" si="3">B37-C37</f>
        <v>0</v>
      </c>
      <c r="E37" s="279"/>
      <c r="F37" s="280"/>
      <c r="G37" s="280"/>
      <c r="H37" s="280"/>
      <c r="I37" s="280"/>
      <c r="J37" s="280"/>
      <c r="K37" s="280"/>
      <c r="L37" s="280"/>
      <c r="M37" s="281"/>
      <c r="N37" s="282"/>
      <c r="O37" s="280"/>
      <c r="P37" s="280"/>
      <c r="Q37" s="280"/>
      <c r="R37" s="280"/>
      <c r="S37" s="281"/>
      <c r="T37" s="282"/>
      <c r="U37" s="280"/>
      <c r="V37" s="282"/>
      <c r="W37" s="280"/>
      <c r="X37" s="280"/>
      <c r="Y37" s="280"/>
      <c r="Z37" s="280"/>
      <c r="AA37" s="281"/>
      <c r="AB37" s="282"/>
    </row>
    <row r="38" spans="1:28" x14ac:dyDescent="0.2">
      <c r="A38" s="219" t="s">
        <v>1757</v>
      </c>
      <c r="B38" s="1254">
        <f>'Tab 4-Budget'!AB9</f>
        <v>0</v>
      </c>
      <c r="C38" s="1258">
        <f t="shared" ref="C38:C47" si="4">SUM(F38,H38,J38,L38,N38,P38,R38,T38,V38,X38,Z38,AB38)</f>
        <v>0</v>
      </c>
      <c r="D38" s="903">
        <f t="shared" si="3"/>
        <v>0</v>
      </c>
      <c r="E38" s="283"/>
      <c r="F38" s="260"/>
      <c r="G38" s="260"/>
      <c r="H38" s="260"/>
      <c r="I38" s="260"/>
      <c r="J38" s="260"/>
      <c r="K38" s="260"/>
      <c r="L38" s="260"/>
      <c r="M38" s="284"/>
      <c r="N38" s="285"/>
      <c r="O38" s="260"/>
      <c r="P38" s="260"/>
      <c r="Q38" s="260"/>
      <c r="R38" s="260"/>
      <c r="S38" s="284"/>
      <c r="T38" s="285"/>
      <c r="U38" s="260"/>
      <c r="V38" s="285"/>
      <c r="W38" s="260"/>
      <c r="X38" s="260"/>
      <c r="Y38" s="260"/>
      <c r="Z38" s="260"/>
      <c r="AA38" s="284"/>
      <c r="AB38" s="285"/>
    </row>
    <row r="39" spans="1:28" x14ac:dyDescent="0.2">
      <c r="A39" s="219" t="s">
        <v>1758</v>
      </c>
      <c r="B39" s="1254">
        <f>'Tab 4-Budget'!AB10</f>
        <v>0</v>
      </c>
      <c r="C39" s="1258">
        <f t="shared" si="4"/>
        <v>0</v>
      </c>
      <c r="D39" s="903">
        <f t="shared" si="3"/>
        <v>0</v>
      </c>
      <c r="E39" s="283"/>
      <c r="F39" s="260"/>
      <c r="G39" s="260"/>
      <c r="H39" s="260"/>
      <c r="I39" s="260"/>
      <c r="J39" s="260"/>
      <c r="K39" s="260"/>
      <c r="L39" s="260"/>
      <c r="M39" s="284"/>
      <c r="N39" s="285"/>
      <c r="O39" s="260"/>
      <c r="P39" s="260"/>
      <c r="Q39" s="260"/>
      <c r="R39" s="260"/>
      <c r="S39" s="284"/>
      <c r="T39" s="285"/>
      <c r="U39" s="260"/>
      <c r="V39" s="285"/>
      <c r="W39" s="260"/>
      <c r="X39" s="260"/>
      <c r="Y39" s="260"/>
      <c r="Z39" s="260"/>
      <c r="AA39" s="284"/>
      <c r="AB39" s="285"/>
    </row>
    <row r="40" spans="1:28" x14ac:dyDescent="0.2">
      <c r="A40" s="219" t="s">
        <v>1759</v>
      </c>
      <c r="B40" s="1254">
        <f>'Tab 4-Budget'!AB11</f>
        <v>0</v>
      </c>
      <c r="C40" s="1258">
        <f t="shared" si="4"/>
        <v>0</v>
      </c>
      <c r="D40" s="903">
        <f t="shared" si="3"/>
        <v>0</v>
      </c>
      <c r="E40" s="283"/>
      <c r="F40" s="260"/>
      <c r="G40" s="260"/>
      <c r="H40" s="260"/>
      <c r="I40" s="260"/>
      <c r="J40" s="260"/>
      <c r="K40" s="260"/>
      <c r="L40" s="260"/>
      <c r="M40" s="284"/>
      <c r="N40" s="285"/>
      <c r="O40" s="260"/>
      <c r="P40" s="260"/>
      <c r="Q40" s="260"/>
      <c r="R40" s="260"/>
      <c r="S40" s="284"/>
      <c r="T40" s="285"/>
      <c r="U40" s="260"/>
      <c r="V40" s="285"/>
      <c r="W40" s="260"/>
      <c r="X40" s="260"/>
      <c r="Y40" s="260"/>
      <c r="Z40" s="260"/>
      <c r="AA40" s="284"/>
      <c r="AB40" s="285"/>
    </row>
    <row r="41" spans="1:28" x14ac:dyDescent="0.2">
      <c r="A41" s="219" t="s">
        <v>1760</v>
      </c>
      <c r="B41" s="1254">
        <f>'Tab 4-Budget'!AB12</f>
        <v>0</v>
      </c>
      <c r="C41" s="1258">
        <f t="shared" si="4"/>
        <v>0</v>
      </c>
      <c r="D41" s="903">
        <f t="shared" si="3"/>
        <v>0</v>
      </c>
      <c r="E41" s="283"/>
      <c r="F41" s="260"/>
      <c r="G41" s="260"/>
      <c r="H41" s="260"/>
      <c r="I41" s="260"/>
      <c r="J41" s="260"/>
      <c r="K41" s="260"/>
      <c r="L41" s="260"/>
      <c r="M41" s="284"/>
      <c r="N41" s="285"/>
      <c r="O41" s="260"/>
      <c r="P41" s="260"/>
      <c r="Q41" s="260"/>
      <c r="R41" s="260"/>
      <c r="S41" s="284"/>
      <c r="T41" s="285"/>
      <c r="U41" s="260"/>
      <c r="V41" s="285"/>
      <c r="W41" s="260"/>
      <c r="X41" s="260"/>
      <c r="Y41" s="260"/>
      <c r="Z41" s="260"/>
      <c r="AA41" s="284"/>
      <c r="AB41" s="285"/>
    </row>
    <row r="42" spans="1:28" x14ac:dyDescent="0.2">
      <c r="A42" s="219" t="s">
        <v>1761</v>
      </c>
      <c r="B42" s="1254">
        <f>'Tab 4-Budget'!AB13</f>
        <v>0</v>
      </c>
      <c r="C42" s="1258">
        <f t="shared" si="4"/>
        <v>0</v>
      </c>
      <c r="D42" s="903">
        <f t="shared" si="3"/>
        <v>0</v>
      </c>
      <c r="E42" s="283"/>
      <c r="F42" s="260"/>
      <c r="G42" s="260"/>
      <c r="H42" s="260"/>
      <c r="I42" s="260"/>
      <c r="J42" s="260"/>
      <c r="K42" s="260"/>
      <c r="L42" s="260"/>
      <c r="M42" s="284"/>
      <c r="N42" s="285"/>
      <c r="O42" s="260"/>
      <c r="P42" s="260"/>
      <c r="Q42" s="260"/>
      <c r="R42" s="260"/>
      <c r="S42" s="284"/>
      <c r="T42" s="285"/>
      <c r="U42" s="260"/>
      <c r="V42" s="285"/>
      <c r="W42" s="260"/>
      <c r="X42" s="260"/>
      <c r="Y42" s="260"/>
      <c r="Z42" s="260"/>
      <c r="AA42" s="284"/>
      <c r="AB42" s="285"/>
    </row>
    <row r="43" spans="1:28" x14ac:dyDescent="0.2">
      <c r="A43" s="219" t="str">
        <f>A23</f>
        <v>(BMP) Agriculture</v>
      </c>
      <c r="B43" s="1254">
        <f>'Tab 4-Budget'!AB14</f>
        <v>0</v>
      </c>
      <c r="C43" s="1258">
        <f t="shared" si="4"/>
        <v>0</v>
      </c>
      <c r="D43" s="903">
        <f t="shared" si="3"/>
        <v>0</v>
      </c>
      <c r="E43" s="283"/>
      <c r="F43" s="260"/>
      <c r="G43" s="260"/>
      <c r="H43" s="260"/>
      <c r="I43" s="260"/>
      <c r="J43" s="260"/>
      <c r="K43" s="260"/>
      <c r="L43" s="260"/>
      <c r="M43" s="284"/>
      <c r="N43" s="285"/>
      <c r="O43" s="260"/>
      <c r="P43" s="260"/>
      <c r="Q43" s="260"/>
      <c r="R43" s="260"/>
      <c r="S43" s="284"/>
      <c r="T43" s="285"/>
      <c r="U43" s="260"/>
      <c r="V43" s="285"/>
      <c r="W43" s="260"/>
      <c r="X43" s="260"/>
      <c r="Y43" s="260"/>
      <c r="Z43" s="260"/>
      <c r="AA43" s="284"/>
      <c r="AB43" s="285"/>
    </row>
    <row r="44" spans="1:28" x14ac:dyDescent="0.2">
      <c r="A44" s="219" t="str">
        <f>A24</f>
        <v>(BMP) Septic</v>
      </c>
      <c r="B44" s="1254">
        <f>'Tab 4-Budget'!AB15</f>
        <v>0</v>
      </c>
      <c r="C44" s="1258">
        <f t="shared" si="4"/>
        <v>0</v>
      </c>
      <c r="D44" s="903">
        <f t="shared" si="3"/>
        <v>0</v>
      </c>
      <c r="E44" s="283"/>
      <c r="F44" s="260"/>
      <c r="G44" s="260"/>
      <c r="H44" s="260"/>
      <c r="I44" s="260"/>
      <c r="J44" s="260"/>
      <c r="K44" s="260"/>
      <c r="L44" s="260"/>
      <c r="M44" s="284"/>
      <c r="N44" s="285"/>
      <c r="O44" s="260"/>
      <c r="P44" s="260"/>
      <c r="Q44" s="260"/>
      <c r="R44" s="260"/>
      <c r="S44" s="284"/>
      <c r="T44" s="285"/>
      <c r="U44" s="260"/>
      <c r="V44" s="285"/>
      <c r="W44" s="260"/>
      <c r="X44" s="260"/>
      <c r="Y44" s="260"/>
      <c r="Z44" s="260"/>
      <c r="AA44" s="284"/>
      <c r="AB44" s="285"/>
    </row>
    <row r="45" spans="1:28" x14ac:dyDescent="0.2">
      <c r="A45" s="219" t="str">
        <f>A25</f>
        <v>(BMP) Urban</v>
      </c>
      <c r="B45" s="1254">
        <f ca="1">'Tab 4-Budget'!AB16</f>
        <v>0</v>
      </c>
      <c r="C45" s="1258">
        <f t="shared" si="4"/>
        <v>0</v>
      </c>
      <c r="D45" s="903">
        <f t="shared" ca="1" si="3"/>
        <v>0</v>
      </c>
      <c r="E45" s="283"/>
      <c r="F45" s="260"/>
      <c r="G45" s="260"/>
      <c r="H45" s="260"/>
      <c r="I45" s="260"/>
      <c r="J45" s="260"/>
      <c r="K45" s="260"/>
      <c r="L45" s="260"/>
      <c r="M45" s="284"/>
      <c r="N45" s="285"/>
      <c r="O45" s="260"/>
      <c r="P45" s="260"/>
      <c r="Q45" s="260"/>
      <c r="R45" s="260"/>
      <c r="S45" s="284"/>
      <c r="T45" s="285"/>
      <c r="U45" s="260"/>
      <c r="V45" s="285"/>
      <c r="W45" s="260"/>
      <c r="X45" s="260"/>
      <c r="Y45" s="260"/>
      <c r="Z45" s="260"/>
      <c r="AA45" s="284"/>
      <c r="AB45" s="285"/>
    </row>
    <row r="46" spans="1:28" x14ac:dyDescent="0.2">
      <c r="A46" s="219" t="str">
        <f>A26</f>
        <v>(BMP) Pet Waste</v>
      </c>
      <c r="B46" s="1254">
        <f>'Tab 4-Budget'!AB17</f>
        <v>0</v>
      </c>
      <c r="C46" s="1258">
        <f t="shared" si="4"/>
        <v>0</v>
      </c>
      <c r="D46" s="903">
        <f t="shared" si="3"/>
        <v>0</v>
      </c>
      <c r="E46" s="904"/>
      <c r="F46" s="905"/>
      <c r="G46" s="905"/>
      <c r="H46" s="905"/>
      <c r="I46" s="905"/>
      <c r="J46" s="905"/>
      <c r="K46" s="905"/>
      <c r="L46" s="905"/>
      <c r="M46" s="906"/>
      <c r="N46" s="907"/>
      <c r="O46" s="905"/>
      <c r="P46" s="905"/>
      <c r="Q46" s="905"/>
      <c r="R46" s="905"/>
      <c r="S46" s="906"/>
      <c r="T46" s="907"/>
      <c r="U46" s="905"/>
      <c r="V46" s="907"/>
      <c r="W46" s="905"/>
      <c r="X46" s="905"/>
      <c r="Y46" s="905"/>
      <c r="Z46" s="905"/>
      <c r="AA46" s="906"/>
      <c r="AB46" s="907"/>
    </row>
    <row r="47" spans="1:28" ht="12.75" thickBot="1" x14ac:dyDescent="0.25">
      <c r="A47" s="219" t="str">
        <f>A27</f>
        <v>(TA) Indirect</v>
      </c>
      <c r="B47" s="1261">
        <f>'Tab 4-Budget'!AB18</f>
        <v>0</v>
      </c>
      <c r="C47" s="1259">
        <f t="shared" si="4"/>
        <v>0</v>
      </c>
      <c r="D47" s="908">
        <f t="shared" si="3"/>
        <v>0</v>
      </c>
      <c r="E47" s="286"/>
      <c r="F47" s="287"/>
      <c r="G47" s="287"/>
      <c r="H47" s="287"/>
      <c r="I47" s="287"/>
      <c r="J47" s="287"/>
      <c r="K47" s="287"/>
      <c r="L47" s="287"/>
      <c r="M47" s="288"/>
      <c r="N47" s="289"/>
      <c r="O47" s="287"/>
      <c r="P47" s="287"/>
      <c r="Q47" s="287"/>
      <c r="R47" s="287"/>
      <c r="S47" s="288"/>
      <c r="T47" s="289"/>
      <c r="U47" s="287"/>
      <c r="V47" s="289"/>
      <c r="W47" s="287"/>
      <c r="X47" s="287"/>
      <c r="Y47" s="287"/>
      <c r="Z47" s="287"/>
      <c r="AA47" s="288"/>
      <c r="AB47" s="289"/>
    </row>
    <row r="48" spans="1:28" ht="12.75" thickBot="1" x14ac:dyDescent="0.25">
      <c r="A48" s="1256" t="s">
        <v>495</v>
      </c>
      <c r="B48" s="1262">
        <f ca="1">SUM(B37:B47)</f>
        <v>0</v>
      </c>
      <c r="C48" s="1260">
        <f>SUM(C37:C47)</f>
        <v>0</v>
      </c>
      <c r="D48" s="272">
        <f ca="1">SUM(D37:D47)</f>
        <v>0</v>
      </c>
      <c r="E48" s="290"/>
      <c r="F48" s="291">
        <f>SUM(F37:F47)</f>
        <v>0</v>
      </c>
      <c r="G48" s="291">
        <f>SUM(G37:G47)</f>
        <v>0</v>
      </c>
      <c r="H48" s="291">
        <f>SUM(H37:H47)</f>
        <v>0</v>
      </c>
      <c r="I48" s="292"/>
      <c r="J48" s="291">
        <f>SUM(J37:J47)</f>
        <v>0</v>
      </c>
      <c r="K48" s="293"/>
      <c r="L48" s="291">
        <f>SUM(L37:L47)</f>
        <v>0</v>
      </c>
      <c r="M48" s="292"/>
      <c r="N48" s="291">
        <f>SUM(N37:N47)</f>
        <v>0</v>
      </c>
      <c r="O48" s="292"/>
      <c r="P48" s="291">
        <f>SUM(P37:P47)</f>
        <v>0</v>
      </c>
      <c r="Q48" s="292"/>
      <c r="R48" s="291">
        <f>SUM(R37:R47)</f>
        <v>0</v>
      </c>
      <c r="S48" s="292"/>
      <c r="T48" s="291">
        <f>SUM(T37:T47)</f>
        <v>0</v>
      </c>
      <c r="U48" s="292"/>
      <c r="V48" s="291">
        <f>SUM(V37:V47)</f>
        <v>0</v>
      </c>
      <c r="W48" s="292"/>
      <c r="X48" s="291">
        <f>SUM(X37:X47)</f>
        <v>0</v>
      </c>
      <c r="Y48" s="293"/>
      <c r="Z48" s="291">
        <f>SUM(Z37:Z47)</f>
        <v>0</v>
      </c>
      <c r="AA48" s="292"/>
      <c r="AB48" s="291">
        <f>SUM(AB37:AB47)</f>
        <v>0</v>
      </c>
    </row>
    <row r="49" spans="1:28" x14ac:dyDescent="0.2">
      <c r="A49" s="224"/>
      <c r="B49" s="2294" t="s">
        <v>1750</v>
      </c>
      <c r="C49" s="2295"/>
      <c r="D49" s="294" t="s">
        <v>125</v>
      </c>
      <c r="E49" s="295"/>
      <c r="F49" s="296">
        <f>SUM(F37:F42)+F47</f>
        <v>0</v>
      </c>
      <c r="G49" s="296">
        <f t="shared" ref="G49:AA49" si="5">SUM(G37:G41)+G47</f>
        <v>0</v>
      </c>
      <c r="H49" s="296">
        <f>SUM(H37:H42)+H47</f>
        <v>0</v>
      </c>
      <c r="I49" s="296">
        <f t="shared" si="5"/>
        <v>0</v>
      </c>
      <c r="J49" s="296">
        <f>SUM(J37:J42)+J47</f>
        <v>0</v>
      </c>
      <c r="K49" s="296">
        <f t="shared" si="5"/>
        <v>0</v>
      </c>
      <c r="L49" s="296">
        <f>SUM(L37:L42)+L47</f>
        <v>0</v>
      </c>
      <c r="M49" s="296">
        <f t="shared" si="5"/>
        <v>0</v>
      </c>
      <c r="N49" s="296">
        <f>SUM(N37:N42)+N47</f>
        <v>0</v>
      </c>
      <c r="O49" s="296">
        <f t="shared" si="5"/>
        <v>0</v>
      </c>
      <c r="P49" s="296">
        <f>SUM(P37:P42)+P47</f>
        <v>0</v>
      </c>
      <c r="Q49" s="296">
        <f t="shared" si="5"/>
        <v>0</v>
      </c>
      <c r="R49" s="296">
        <f>SUM(R37:R42)+R47</f>
        <v>0</v>
      </c>
      <c r="S49" s="296">
        <f t="shared" si="5"/>
        <v>0</v>
      </c>
      <c r="T49" s="296">
        <f>SUM(T37:T42)+T47</f>
        <v>0</v>
      </c>
      <c r="U49" s="296">
        <f t="shared" si="5"/>
        <v>0</v>
      </c>
      <c r="V49" s="296">
        <f>SUM(V37:V42)+V47</f>
        <v>0</v>
      </c>
      <c r="W49" s="296">
        <f t="shared" si="5"/>
        <v>0</v>
      </c>
      <c r="X49" s="296">
        <f>SUM(X37:X42)+X47</f>
        <v>0</v>
      </c>
      <c r="Y49" s="296">
        <f t="shared" si="5"/>
        <v>0</v>
      </c>
      <c r="Z49" s="296">
        <f>SUM(Z37:Z42)+Z47</f>
        <v>0</v>
      </c>
      <c r="AA49" s="296">
        <f t="shared" si="5"/>
        <v>0</v>
      </c>
      <c r="AB49" s="296">
        <f>SUM(AB37:AB42)+AB47</f>
        <v>0</v>
      </c>
    </row>
    <row r="50" spans="1:28" x14ac:dyDescent="0.2">
      <c r="A50" s="224"/>
      <c r="B50" s="2294"/>
      <c r="C50" s="2296"/>
      <c r="D50" s="297" t="s">
        <v>869</v>
      </c>
      <c r="E50" s="298"/>
      <c r="F50" s="299">
        <f>SUM(F43:F46)</f>
        <v>0</v>
      </c>
      <c r="G50" s="299">
        <f t="shared" ref="G50:AA50" si="6">SUM(G41:G46)</f>
        <v>0</v>
      </c>
      <c r="H50" s="299">
        <f>SUM(H43:H46)</f>
        <v>0</v>
      </c>
      <c r="I50" s="299">
        <f t="shared" si="6"/>
        <v>0</v>
      </c>
      <c r="J50" s="299">
        <f>SUM(J43:J46)</f>
        <v>0</v>
      </c>
      <c r="K50" s="299">
        <f t="shared" si="6"/>
        <v>0</v>
      </c>
      <c r="L50" s="299">
        <f>SUM(L43:L46)</f>
        <v>0</v>
      </c>
      <c r="M50" s="299">
        <f t="shared" si="6"/>
        <v>0</v>
      </c>
      <c r="N50" s="299">
        <f>SUM(N43:N46)</f>
        <v>0</v>
      </c>
      <c r="O50" s="299">
        <f t="shared" si="6"/>
        <v>0</v>
      </c>
      <c r="P50" s="299">
        <f>SUM(P43:P46)</f>
        <v>0</v>
      </c>
      <c r="Q50" s="299">
        <f t="shared" si="6"/>
        <v>0</v>
      </c>
      <c r="R50" s="299">
        <f>SUM(R43:R46)</f>
        <v>0</v>
      </c>
      <c r="S50" s="299">
        <f t="shared" si="6"/>
        <v>0</v>
      </c>
      <c r="T50" s="299">
        <f>SUM(T43:T46)</f>
        <v>0</v>
      </c>
      <c r="U50" s="299">
        <f t="shared" si="6"/>
        <v>0</v>
      </c>
      <c r="V50" s="299">
        <f>SUM(V43:V46)</f>
        <v>0</v>
      </c>
      <c r="W50" s="299">
        <f t="shared" si="6"/>
        <v>0</v>
      </c>
      <c r="X50" s="299">
        <f>SUM(X43:X46)</f>
        <v>0</v>
      </c>
      <c r="Y50" s="299">
        <f t="shared" si="6"/>
        <v>0</v>
      </c>
      <c r="Z50" s="299">
        <f>SUM(Z43:Z46)</f>
        <v>0</v>
      </c>
      <c r="AA50" s="299">
        <f t="shared" si="6"/>
        <v>0</v>
      </c>
      <c r="AB50" s="299">
        <f>SUM(AB43:AB46)</f>
        <v>0</v>
      </c>
    </row>
    <row r="51" spans="1:28" x14ac:dyDescent="0.2">
      <c r="B51" s="2294"/>
      <c r="C51" s="2296"/>
      <c r="D51" s="300" t="s">
        <v>872</v>
      </c>
      <c r="E51" s="301"/>
      <c r="F51" s="302">
        <f>F48</f>
        <v>0</v>
      </c>
      <c r="G51" s="303"/>
      <c r="H51" s="302">
        <f>F51+H48</f>
        <v>0</v>
      </c>
      <c r="I51" s="303"/>
      <c r="J51" s="302">
        <f>H51+J48</f>
        <v>0</v>
      </c>
      <c r="K51" s="303"/>
      <c r="L51" s="302">
        <f>J51+L48</f>
        <v>0</v>
      </c>
      <c r="M51" s="303"/>
      <c r="N51" s="302">
        <f>L51+N48</f>
        <v>0</v>
      </c>
      <c r="O51" s="303"/>
      <c r="P51" s="302">
        <f>N51+P48</f>
        <v>0</v>
      </c>
      <c r="Q51" s="303"/>
      <c r="R51" s="302">
        <f>P51+R48</f>
        <v>0</v>
      </c>
      <c r="S51" s="303"/>
      <c r="T51" s="302">
        <f>R51+T48</f>
        <v>0</v>
      </c>
      <c r="U51" s="303"/>
      <c r="V51" s="302">
        <f>T51+V48</f>
        <v>0</v>
      </c>
      <c r="W51" s="303"/>
      <c r="X51" s="302">
        <f>V51+X48</f>
        <v>0</v>
      </c>
      <c r="Y51" s="303"/>
      <c r="Z51" s="302">
        <f>X51+Z48</f>
        <v>0</v>
      </c>
      <c r="AA51" s="303"/>
      <c r="AB51" s="302">
        <f>Z51+AB48</f>
        <v>0</v>
      </c>
    </row>
    <row r="52" spans="1:28" ht="12.75" thickBot="1" x14ac:dyDescent="0.25">
      <c r="B52" s="2297"/>
      <c r="C52" s="2298"/>
      <c r="D52" s="304" t="s">
        <v>1762</v>
      </c>
      <c r="E52" s="305"/>
      <c r="F52" s="306">
        <f ca="1">$B$48-F51</f>
        <v>0</v>
      </c>
      <c r="G52" s="307"/>
      <c r="H52" s="306">
        <f ca="1">$B$48-H51</f>
        <v>0</v>
      </c>
      <c r="I52" s="307"/>
      <c r="J52" s="306">
        <f ca="1">$B48-J51</f>
        <v>0</v>
      </c>
      <c r="K52" s="307"/>
      <c r="L52" s="306">
        <f t="shared" ref="L52:AB52" ca="1" si="7">$B48-L51</f>
        <v>0</v>
      </c>
      <c r="M52" s="306">
        <f t="shared" ca="1" si="7"/>
        <v>0</v>
      </c>
      <c r="N52" s="306">
        <f t="shared" ca="1" si="7"/>
        <v>0</v>
      </c>
      <c r="O52" s="306">
        <f t="shared" ca="1" si="7"/>
        <v>0</v>
      </c>
      <c r="P52" s="306">
        <f t="shared" ca="1" si="7"/>
        <v>0</v>
      </c>
      <c r="Q52" s="306">
        <f t="shared" ca="1" si="7"/>
        <v>0</v>
      </c>
      <c r="R52" s="306">
        <f t="shared" ca="1" si="7"/>
        <v>0</v>
      </c>
      <c r="S52" s="306">
        <f t="shared" ca="1" si="7"/>
        <v>0</v>
      </c>
      <c r="T52" s="306">
        <f t="shared" ca="1" si="7"/>
        <v>0</v>
      </c>
      <c r="U52" s="306">
        <f t="shared" ca="1" si="7"/>
        <v>0</v>
      </c>
      <c r="V52" s="306">
        <f t="shared" ca="1" si="7"/>
        <v>0</v>
      </c>
      <c r="W52" s="306">
        <f t="shared" ca="1" si="7"/>
        <v>0</v>
      </c>
      <c r="X52" s="306">
        <f t="shared" ca="1" si="7"/>
        <v>0</v>
      </c>
      <c r="Y52" s="306">
        <f t="shared" ca="1" si="7"/>
        <v>0</v>
      </c>
      <c r="Z52" s="306">
        <f t="shared" ca="1" si="7"/>
        <v>0</v>
      </c>
      <c r="AA52" s="306">
        <f t="shared" ca="1" si="7"/>
        <v>0</v>
      </c>
      <c r="AB52" s="306">
        <f t="shared" ca="1" si="7"/>
        <v>0</v>
      </c>
    </row>
    <row r="53" spans="1:28" x14ac:dyDescent="0.2">
      <c r="A53" s="308"/>
      <c r="B53" s="308"/>
      <c r="C53" s="309"/>
    </row>
    <row r="55" spans="1:28" ht="12.75" thickBot="1" x14ac:dyDescent="0.25">
      <c r="A55" s="1456" t="s">
        <v>1763</v>
      </c>
      <c r="B55" s="2287"/>
      <c r="C55" s="2288"/>
      <c r="D55" s="2288"/>
      <c r="E55" s="2288"/>
      <c r="F55" s="2288"/>
      <c r="G55" s="2288"/>
      <c r="H55" s="2288"/>
      <c r="I55" s="2288"/>
      <c r="J55" s="2288"/>
      <c r="K55" s="2288"/>
      <c r="L55" s="2288"/>
      <c r="M55" s="2288"/>
      <c r="N55" s="2289"/>
      <c r="O55" s="149"/>
      <c r="P55" s="149"/>
      <c r="Q55" s="149"/>
      <c r="R55" s="149"/>
      <c r="S55" s="149"/>
      <c r="T55" s="149"/>
      <c r="U55" s="149"/>
      <c r="V55" s="149"/>
      <c r="W55" s="149"/>
      <c r="X55" s="149"/>
      <c r="Y55" s="149"/>
      <c r="Z55" s="149"/>
      <c r="AA55" s="149"/>
      <c r="AB55" s="149"/>
    </row>
    <row r="56" spans="1:28" ht="12.75" thickBot="1" x14ac:dyDescent="0.25">
      <c r="A56" s="2287"/>
      <c r="B56" s="2288"/>
      <c r="C56" s="2288"/>
      <c r="D56" s="2288"/>
      <c r="E56" s="2288"/>
      <c r="F56" s="2288"/>
      <c r="G56" s="2288"/>
      <c r="H56" s="2288"/>
      <c r="I56" s="2288"/>
      <c r="J56" s="2288"/>
      <c r="K56" s="2288"/>
      <c r="L56" s="2288"/>
      <c r="M56" s="2288"/>
      <c r="N56" s="2289"/>
      <c r="O56" s="149"/>
      <c r="P56" s="149"/>
      <c r="Q56" s="149"/>
      <c r="R56" s="149"/>
      <c r="S56" s="149"/>
      <c r="T56" s="149"/>
      <c r="U56" s="149"/>
      <c r="V56" s="149"/>
      <c r="W56" s="149"/>
      <c r="X56" s="149"/>
      <c r="Y56" s="149"/>
      <c r="Z56" s="149"/>
      <c r="AA56" s="149"/>
      <c r="AB56" s="149"/>
    </row>
    <row r="57" spans="1:28" ht="12.75" thickBot="1" x14ac:dyDescent="0.25">
      <c r="A57" s="34" t="s">
        <v>1764</v>
      </c>
      <c r="B57" s="20" t="s">
        <v>1765</v>
      </c>
      <c r="C57" s="20" t="s">
        <v>1766</v>
      </c>
      <c r="D57" s="18" t="s">
        <v>1767</v>
      </c>
      <c r="E57" s="33"/>
      <c r="F57" s="310">
        <f>F15</f>
        <v>46022</v>
      </c>
      <c r="G57" s="311"/>
      <c r="H57" s="310">
        <f>H15</f>
        <v>46112</v>
      </c>
      <c r="I57" s="311"/>
      <c r="J57" s="310">
        <f>J15</f>
        <v>46203</v>
      </c>
      <c r="K57" s="311"/>
      <c r="L57" s="310">
        <f>L15</f>
        <v>46295</v>
      </c>
      <c r="M57" s="311"/>
      <c r="N57" s="310">
        <f>N15</f>
        <v>46387</v>
      </c>
      <c r="O57" s="311"/>
      <c r="P57" s="310">
        <f>P15</f>
        <v>46477</v>
      </c>
      <c r="Q57" s="311"/>
      <c r="R57" s="310">
        <f>R15</f>
        <v>46568</v>
      </c>
      <c r="S57" s="311"/>
      <c r="T57" s="310">
        <f>T15</f>
        <v>46660</v>
      </c>
      <c r="U57" s="311"/>
      <c r="V57" s="310">
        <f>V15</f>
        <v>46752</v>
      </c>
      <c r="W57" s="311"/>
      <c r="X57" s="310">
        <f>X15</f>
        <v>46843</v>
      </c>
      <c r="Y57" s="311"/>
      <c r="Z57" s="310">
        <f>Z15</f>
        <v>46934</v>
      </c>
      <c r="AA57" s="311"/>
      <c r="AB57" s="310">
        <f>AB15</f>
        <v>47026</v>
      </c>
    </row>
    <row r="58" spans="1:28" x14ac:dyDescent="0.2">
      <c r="A58" s="312" t="e">
        <f>'Project Coding'!A3</f>
        <v>#REF!</v>
      </c>
      <c r="B58" s="313">
        <f>'Project Coding'!G4</f>
        <v>0</v>
      </c>
      <c r="C58" s="45">
        <f>SUM(F58:AB58)</f>
        <v>0</v>
      </c>
      <c r="D58" s="191">
        <f t="shared" ref="D58:D63" si="8">B58-C58</f>
        <v>0</v>
      </c>
      <c r="E58" s="46"/>
      <c r="F58" s="314">
        <f t="shared" ref="F58:F63" si="9">SUMIF($E$17:$E$27,$A58,$F$17:$F$27)</f>
        <v>0</v>
      </c>
      <c r="G58" s="315"/>
      <c r="H58" s="316">
        <f t="shared" ref="H58:H63" si="10">SUMIF($G$17:$G$27,$A58,$H$17:$H$27)</f>
        <v>0</v>
      </c>
      <c r="I58" s="317"/>
      <c r="J58" s="316">
        <f>SUMIF($I$17:$I$27,$A58,$J$17:$J$27)</f>
        <v>0</v>
      </c>
      <c r="K58" s="317"/>
      <c r="L58" s="316">
        <f t="shared" ref="L58:L63" si="11">SUMIF($K$17:$K$27,$A58,$L$17:$L$27)</f>
        <v>0</v>
      </c>
      <c r="M58" s="318"/>
      <c r="N58" s="319">
        <f t="shared" ref="N58:N63" si="12">SUMIF($M$17:$M$27,$A58,$N$17:$N$27)</f>
        <v>0</v>
      </c>
      <c r="O58" s="317"/>
      <c r="P58" s="316">
        <f t="shared" ref="P58:P63" si="13">SUMIF($O$17:$O$27,$A58,$P$17:$P$27)</f>
        <v>0</v>
      </c>
      <c r="Q58" s="317"/>
      <c r="R58" s="316">
        <f t="shared" ref="R58:R63" si="14">SUMIF($Q$17:$Q$27,$A58,$R$17:$R$27)</f>
        <v>0</v>
      </c>
      <c r="S58" s="318"/>
      <c r="T58" s="319">
        <f t="shared" ref="T58:T63" si="15">SUMIF($S$17:$S$27,$A58,$T$17:$T$27)</f>
        <v>0</v>
      </c>
      <c r="U58" s="317"/>
      <c r="V58" s="693"/>
      <c r="W58" s="317"/>
      <c r="X58" s="316">
        <f t="shared" ref="X58:X63" si="16">SUMIF($W$17:$W$27,$A58,$X$17:$X$27)</f>
        <v>0</v>
      </c>
      <c r="Y58" s="317"/>
      <c r="Z58" s="316">
        <f t="shared" ref="Z58:Z63" si="17">SUMIF($Y$17:$Y$27,$A58,$Z$17:$Z$27)</f>
        <v>0</v>
      </c>
      <c r="AA58" s="318"/>
      <c r="AB58" s="319">
        <f t="shared" ref="AB58:AB63" si="18">SUMIF($AA$17:$AA$27,$A58,$AB$17:$AB$27)</f>
        <v>0</v>
      </c>
    </row>
    <row r="59" spans="1:28" ht="12.75" thickBot="1" x14ac:dyDescent="0.25">
      <c r="A59" s="320" t="e">
        <f>'Project Coding'!A20</f>
        <v>#REF!</v>
      </c>
      <c r="B59" s="694">
        <f>'Project Coding'!G21</f>
        <v>0</v>
      </c>
      <c r="C59" s="47">
        <f>SUM(F59:AB59)</f>
        <v>0</v>
      </c>
      <c r="D59" s="192">
        <f t="shared" si="8"/>
        <v>0</v>
      </c>
      <c r="E59" s="48"/>
      <c r="F59" s="321">
        <f t="shared" si="9"/>
        <v>0</v>
      </c>
      <c r="G59" s="322"/>
      <c r="H59" s="323">
        <f t="shared" si="10"/>
        <v>0</v>
      </c>
      <c r="I59" s="324"/>
      <c r="J59" s="323">
        <f t="shared" ref="J59:J63" si="19">SUMIF($I$17:$I$27,$A59,$J$17:$J$27)</f>
        <v>0</v>
      </c>
      <c r="K59" s="324"/>
      <c r="L59" s="323">
        <f t="shared" si="11"/>
        <v>0</v>
      </c>
      <c r="M59" s="325"/>
      <c r="N59" s="326">
        <f t="shared" si="12"/>
        <v>0</v>
      </c>
      <c r="O59" s="324"/>
      <c r="P59" s="323">
        <f t="shared" si="13"/>
        <v>0</v>
      </c>
      <c r="Q59" s="324"/>
      <c r="R59" s="323">
        <f t="shared" si="14"/>
        <v>0</v>
      </c>
      <c r="S59" s="325"/>
      <c r="T59" s="326">
        <f t="shared" si="15"/>
        <v>0</v>
      </c>
      <c r="U59" s="324"/>
      <c r="V59" s="692"/>
      <c r="W59" s="324"/>
      <c r="X59" s="323">
        <f t="shared" si="16"/>
        <v>0</v>
      </c>
      <c r="Y59" s="324"/>
      <c r="Z59" s="323">
        <f t="shared" si="17"/>
        <v>0</v>
      </c>
      <c r="AA59" s="325"/>
      <c r="AB59" s="326">
        <f t="shared" si="18"/>
        <v>0</v>
      </c>
    </row>
    <row r="60" spans="1:28" x14ac:dyDescent="0.2">
      <c r="A60" s="312" t="e">
        <f>'Project Coding'!A37</f>
        <v>#REF!</v>
      </c>
      <c r="B60" s="313">
        <f>'Project Coding'!G38</f>
        <v>0</v>
      </c>
      <c r="C60" s="45">
        <f>SUM(F60:AB60)</f>
        <v>0</v>
      </c>
      <c r="D60" s="191">
        <f t="shared" si="8"/>
        <v>0</v>
      </c>
      <c r="E60" s="46"/>
      <c r="F60" s="314">
        <f t="shared" si="9"/>
        <v>0</v>
      </c>
      <c r="G60" s="315"/>
      <c r="H60" s="316">
        <f t="shared" si="10"/>
        <v>0</v>
      </c>
      <c r="I60" s="317"/>
      <c r="J60" s="316">
        <f t="shared" si="19"/>
        <v>0</v>
      </c>
      <c r="K60" s="317"/>
      <c r="L60" s="316">
        <f t="shared" si="11"/>
        <v>0</v>
      </c>
      <c r="M60" s="318"/>
      <c r="N60" s="319">
        <f t="shared" si="12"/>
        <v>0</v>
      </c>
      <c r="O60" s="317"/>
      <c r="P60" s="316">
        <f t="shared" si="13"/>
        <v>0</v>
      </c>
      <c r="Q60" s="317"/>
      <c r="R60" s="316">
        <f t="shared" si="14"/>
        <v>0</v>
      </c>
      <c r="S60" s="318"/>
      <c r="T60" s="319">
        <f t="shared" si="15"/>
        <v>0</v>
      </c>
      <c r="U60" s="317"/>
      <c r="V60" s="319">
        <f>SUMIF($U$17:$U$27,$A60,$V$17:$V$27)</f>
        <v>0</v>
      </c>
      <c r="W60" s="317"/>
      <c r="X60" s="316">
        <f t="shared" si="16"/>
        <v>0</v>
      </c>
      <c r="Y60" s="317"/>
      <c r="Z60" s="316">
        <f t="shared" si="17"/>
        <v>0</v>
      </c>
      <c r="AA60" s="318"/>
      <c r="AB60" s="319">
        <f t="shared" si="18"/>
        <v>0</v>
      </c>
    </row>
    <row r="61" spans="1:28" ht="12.75" thickBot="1" x14ac:dyDescent="0.25">
      <c r="A61" s="320" t="e">
        <f>'Project Coding'!A54</f>
        <v>#REF!</v>
      </c>
      <c r="B61" s="920">
        <f>'Project Coding'!G55</f>
        <v>0</v>
      </c>
      <c r="C61" s="47">
        <f>SUM(F61:N61)</f>
        <v>0</v>
      </c>
      <c r="D61" s="192">
        <f t="shared" si="8"/>
        <v>0</v>
      </c>
      <c r="E61" s="48"/>
      <c r="F61" s="321">
        <f t="shared" si="9"/>
        <v>0</v>
      </c>
      <c r="G61" s="322"/>
      <c r="H61" s="323">
        <f t="shared" si="10"/>
        <v>0</v>
      </c>
      <c r="I61" s="324"/>
      <c r="J61" s="323">
        <f t="shared" si="19"/>
        <v>0</v>
      </c>
      <c r="K61" s="324"/>
      <c r="L61" s="323">
        <f t="shared" si="11"/>
        <v>0</v>
      </c>
      <c r="M61" s="325"/>
      <c r="N61" s="326">
        <f t="shared" si="12"/>
        <v>0</v>
      </c>
      <c r="O61" s="324"/>
      <c r="P61" s="323">
        <f t="shared" si="13"/>
        <v>0</v>
      </c>
      <c r="Q61" s="324"/>
      <c r="R61" s="323">
        <f t="shared" si="14"/>
        <v>0</v>
      </c>
      <c r="S61" s="325"/>
      <c r="T61" s="326">
        <f t="shared" si="15"/>
        <v>0</v>
      </c>
      <c r="U61" s="324"/>
      <c r="V61" s="692">
        <f>SUMIF($U$17:$U$27,$A61,$V$17:$V$27)</f>
        <v>0</v>
      </c>
      <c r="W61" s="324"/>
      <c r="X61" s="323">
        <f t="shared" si="16"/>
        <v>0</v>
      </c>
      <c r="Y61" s="324"/>
      <c r="Z61" s="323">
        <f t="shared" si="17"/>
        <v>0</v>
      </c>
      <c r="AA61" s="325"/>
      <c r="AB61" s="326">
        <f t="shared" si="18"/>
        <v>0</v>
      </c>
    </row>
    <row r="62" spans="1:28" x14ac:dyDescent="0.2">
      <c r="A62" s="312"/>
      <c r="B62" s="312"/>
      <c r="C62" s="45">
        <f>SUM(F62:N62)</f>
        <v>0</v>
      </c>
      <c r="D62" s="191">
        <f t="shared" si="8"/>
        <v>0</v>
      </c>
      <c r="E62" s="46"/>
      <c r="F62" s="314">
        <f t="shared" si="9"/>
        <v>0</v>
      </c>
      <c r="G62" s="315"/>
      <c r="H62" s="316">
        <f t="shared" si="10"/>
        <v>0</v>
      </c>
      <c r="I62" s="317"/>
      <c r="J62" s="316">
        <f t="shared" si="19"/>
        <v>0</v>
      </c>
      <c r="K62" s="317"/>
      <c r="L62" s="316">
        <f t="shared" si="11"/>
        <v>0</v>
      </c>
      <c r="M62" s="318"/>
      <c r="N62" s="319">
        <f t="shared" si="12"/>
        <v>0</v>
      </c>
      <c r="O62" s="317"/>
      <c r="P62" s="316">
        <f t="shared" si="13"/>
        <v>0</v>
      </c>
      <c r="Q62" s="317"/>
      <c r="R62" s="316">
        <f t="shared" si="14"/>
        <v>0</v>
      </c>
      <c r="S62" s="318"/>
      <c r="T62" s="319">
        <f t="shared" si="15"/>
        <v>0</v>
      </c>
      <c r="U62" s="317"/>
      <c r="V62" s="319">
        <f>SUMIF($U$17:$U$27,$A62,$V$17:$V$27)</f>
        <v>0</v>
      </c>
      <c r="W62" s="317"/>
      <c r="X62" s="316">
        <f t="shared" si="16"/>
        <v>0</v>
      </c>
      <c r="Y62" s="317"/>
      <c r="Z62" s="316">
        <f t="shared" si="17"/>
        <v>0</v>
      </c>
      <c r="AA62" s="318"/>
      <c r="AB62" s="319">
        <f t="shared" si="18"/>
        <v>0</v>
      </c>
    </row>
    <row r="63" spans="1:28" ht="12.75" thickBot="1" x14ac:dyDescent="0.25">
      <c r="A63" s="327"/>
      <c r="B63" s="327"/>
      <c r="C63" s="47">
        <f>SUM(F63:N63)</f>
        <v>0</v>
      </c>
      <c r="D63" s="192">
        <f t="shared" si="8"/>
        <v>0</v>
      </c>
      <c r="E63" s="48"/>
      <c r="F63" s="321">
        <f t="shared" si="9"/>
        <v>0</v>
      </c>
      <c r="G63" s="322"/>
      <c r="H63" s="323">
        <f t="shared" si="10"/>
        <v>0</v>
      </c>
      <c r="I63" s="324"/>
      <c r="J63" s="323">
        <f t="shared" si="19"/>
        <v>0</v>
      </c>
      <c r="K63" s="324"/>
      <c r="L63" s="323">
        <f t="shared" si="11"/>
        <v>0</v>
      </c>
      <c r="M63" s="325"/>
      <c r="N63" s="326">
        <f t="shared" si="12"/>
        <v>0</v>
      </c>
      <c r="O63" s="324"/>
      <c r="P63" s="323">
        <f t="shared" si="13"/>
        <v>0</v>
      </c>
      <c r="Q63" s="324"/>
      <c r="R63" s="323">
        <f t="shared" si="14"/>
        <v>0</v>
      </c>
      <c r="S63" s="325"/>
      <c r="T63" s="326">
        <f t="shared" si="15"/>
        <v>0</v>
      </c>
      <c r="U63" s="324"/>
      <c r="V63" s="326">
        <f>SUMIF($U$17:$U$27,$A63,$V$17:$V$27)</f>
        <v>0</v>
      </c>
      <c r="W63" s="324"/>
      <c r="X63" s="323">
        <f t="shared" si="16"/>
        <v>0</v>
      </c>
      <c r="Y63" s="324"/>
      <c r="Z63" s="323">
        <f t="shared" si="17"/>
        <v>0</v>
      </c>
      <c r="AA63" s="325"/>
      <c r="AB63" s="326">
        <f t="shared" si="18"/>
        <v>0</v>
      </c>
    </row>
    <row r="64" spans="1:28" ht="12.75" thickBot="1" x14ac:dyDescent="0.25">
      <c r="A64" s="328"/>
      <c r="B64" s="329">
        <f>SUM(B57:B63)</f>
        <v>0</v>
      </c>
      <c r="C64" s="330">
        <f>SUM(C57:C63)</f>
        <v>0</v>
      </c>
      <c r="D64" s="329">
        <f>SUM(D57:D63)</f>
        <v>0</v>
      </c>
      <c r="E64" s="331"/>
      <c r="F64" s="329">
        <f>SUM(F58:F63)</f>
        <v>0</v>
      </c>
      <c r="G64" s="331">
        <f t="shared" ref="G64:N64" si="20">SUM(G58:G63)</f>
        <v>0</v>
      </c>
      <c r="H64" s="329">
        <f t="shared" si="20"/>
        <v>0</v>
      </c>
      <c r="I64" s="331">
        <f t="shared" si="20"/>
        <v>0</v>
      </c>
      <c r="J64" s="329">
        <f t="shared" si="20"/>
        <v>0</v>
      </c>
      <c r="K64" s="332">
        <f t="shared" si="20"/>
        <v>0</v>
      </c>
      <c r="L64" s="329">
        <f t="shared" si="20"/>
        <v>0</v>
      </c>
      <c r="M64" s="331">
        <f t="shared" si="20"/>
        <v>0</v>
      </c>
      <c r="N64" s="329">
        <f t="shared" si="20"/>
        <v>0</v>
      </c>
      <c r="O64" s="331">
        <f>SUM(O58:O63)</f>
        <v>0</v>
      </c>
      <c r="P64" s="329">
        <f t="shared" ref="P64:W64" si="21">SUM(P58:P63)</f>
        <v>0</v>
      </c>
      <c r="Q64" s="331">
        <f t="shared" si="21"/>
        <v>0</v>
      </c>
      <c r="R64" s="329">
        <f t="shared" si="21"/>
        <v>0</v>
      </c>
      <c r="S64" s="331">
        <f t="shared" si="21"/>
        <v>0</v>
      </c>
      <c r="T64" s="329">
        <f t="shared" si="21"/>
        <v>0</v>
      </c>
      <c r="U64" s="331">
        <f t="shared" si="21"/>
        <v>0</v>
      </c>
      <c r="V64" s="329">
        <f t="shared" si="21"/>
        <v>0</v>
      </c>
      <c r="W64" s="331">
        <f t="shared" si="21"/>
        <v>0</v>
      </c>
      <c r="X64" s="329">
        <f>SUM(X58:X63)</f>
        <v>0</v>
      </c>
      <c r="Y64" s="332">
        <f>SUM(Y58:Y63)</f>
        <v>0</v>
      </c>
      <c r="Z64" s="329">
        <f>SUM(Z58:Z63)</f>
        <v>0</v>
      </c>
      <c r="AA64" s="331">
        <f>SUM(AA58:AA63)</f>
        <v>0</v>
      </c>
      <c r="AB64" s="329">
        <f>SUM(AB58:AB63)</f>
        <v>0</v>
      </c>
    </row>
    <row r="65" spans="1:28" ht="12.75" thickBot="1" x14ac:dyDescent="0.25">
      <c r="B65" s="333"/>
      <c r="C65" s="333"/>
      <c r="D65" s="333"/>
      <c r="E65" s="334"/>
      <c r="F65" s="333"/>
      <c r="G65" s="334"/>
      <c r="H65" s="333"/>
      <c r="I65" s="334"/>
      <c r="J65" s="333"/>
      <c r="K65" s="334"/>
      <c r="L65" s="333"/>
      <c r="M65" s="334"/>
      <c r="N65" s="333"/>
      <c r="O65" s="334"/>
      <c r="P65" s="333"/>
      <c r="Q65" s="334"/>
      <c r="R65" s="333"/>
      <c r="S65" s="334"/>
      <c r="T65" s="333"/>
      <c r="U65" s="334"/>
      <c r="V65" s="333"/>
      <c r="W65" s="334"/>
      <c r="X65" s="333"/>
      <c r="Y65" s="334"/>
      <c r="Z65" s="333"/>
      <c r="AA65" s="334"/>
      <c r="AB65" s="333"/>
    </row>
    <row r="66" spans="1:28" x14ac:dyDescent="0.2">
      <c r="A66" s="335"/>
      <c r="B66" s="336">
        <f t="shared" ref="B66:D67" si="22">SUM(B58,B60,B62)</f>
        <v>0</v>
      </c>
      <c r="C66" s="337">
        <f t="shared" si="22"/>
        <v>0</v>
      </c>
      <c r="D66" s="338">
        <f t="shared" si="22"/>
        <v>0</v>
      </c>
      <c r="E66" s="339"/>
      <c r="F66" s="340">
        <f>SUM(F58,F60,F62)</f>
        <v>0</v>
      </c>
      <c r="G66" s="341"/>
      <c r="H66" s="340">
        <f>SUM(H58,H60,H62)</f>
        <v>0</v>
      </c>
      <c r="I66" s="341"/>
      <c r="J66" s="340">
        <f>SUM(J58,J60,J62)</f>
        <v>0</v>
      </c>
      <c r="K66" s="341"/>
      <c r="L66" s="340">
        <f>SUM(L58,L60,L62)</f>
        <v>0</v>
      </c>
      <c r="M66" s="342"/>
      <c r="N66" s="343">
        <f>SUM(N58,N60,N62)</f>
        <v>0</v>
      </c>
      <c r="O66" s="341"/>
      <c r="P66" s="340">
        <f>SUM(P58,P60,P62)</f>
        <v>0</v>
      </c>
      <c r="Q66" s="341"/>
      <c r="R66" s="340">
        <f>SUM(R58,R60,R62)</f>
        <v>0</v>
      </c>
      <c r="S66" s="342"/>
      <c r="T66" s="343">
        <f t="shared" ref="T66:X67" si="23">SUM(T58,T60,T62)</f>
        <v>0</v>
      </c>
      <c r="U66" s="341"/>
      <c r="V66" s="343">
        <f t="shared" si="23"/>
        <v>0</v>
      </c>
      <c r="W66" s="341"/>
      <c r="X66" s="340">
        <f t="shared" si="23"/>
        <v>0</v>
      </c>
      <c r="Y66" s="341"/>
      <c r="Z66" s="340">
        <f>SUM(Z58,Z60,Z62)</f>
        <v>0</v>
      </c>
      <c r="AA66" s="342"/>
      <c r="AB66" s="343">
        <f>SUM(AB58,AB60,AB62)</f>
        <v>0</v>
      </c>
    </row>
    <row r="67" spans="1:28" x14ac:dyDescent="0.2">
      <c r="A67" s="344"/>
      <c r="B67" s="345">
        <f t="shared" si="22"/>
        <v>0</v>
      </c>
      <c r="C67" s="346">
        <f t="shared" si="22"/>
        <v>0</v>
      </c>
      <c r="D67" s="347">
        <f t="shared" si="22"/>
        <v>0</v>
      </c>
      <c r="E67" s="348"/>
      <c r="F67" s="349">
        <f>SUM(F59,F61,F63)</f>
        <v>0</v>
      </c>
      <c r="G67" s="350"/>
      <c r="H67" s="349">
        <f>SUM(H59,H61,H63)</f>
        <v>0</v>
      </c>
      <c r="I67" s="350"/>
      <c r="J67" s="349">
        <f>SUM(J59,J61,J63)</f>
        <v>0</v>
      </c>
      <c r="K67" s="350"/>
      <c r="L67" s="349">
        <f>SUM(L59,L61,L63)</f>
        <v>0</v>
      </c>
      <c r="M67" s="351"/>
      <c r="N67" s="352">
        <f>SUM(N59,N61,N63)</f>
        <v>0</v>
      </c>
      <c r="O67" s="350"/>
      <c r="P67" s="349">
        <f>SUM(P59,P61,P63)</f>
        <v>0</v>
      </c>
      <c r="Q67" s="350"/>
      <c r="R67" s="349">
        <f>SUM(R59,R61,R63)</f>
        <v>0</v>
      </c>
      <c r="S67" s="351"/>
      <c r="T67" s="352">
        <f t="shared" si="23"/>
        <v>0</v>
      </c>
      <c r="U67" s="350"/>
      <c r="V67" s="352">
        <f t="shared" si="23"/>
        <v>0</v>
      </c>
      <c r="W67" s="350"/>
      <c r="X67" s="349">
        <f t="shared" si="23"/>
        <v>0</v>
      </c>
      <c r="Y67" s="350"/>
      <c r="Z67" s="349">
        <f>SUM(Z59,Z61,Z63)</f>
        <v>0</v>
      </c>
      <c r="AA67" s="351"/>
      <c r="AB67" s="352">
        <f>SUM(AB59,AB61,AB63)</f>
        <v>0</v>
      </c>
    </row>
    <row r="68" spans="1:28" x14ac:dyDescent="0.2">
      <c r="A68" s="344"/>
      <c r="B68" s="345"/>
      <c r="C68" s="346"/>
      <c r="D68" s="347"/>
      <c r="E68" s="348"/>
      <c r="F68" s="349">
        <f>F64</f>
        <v>0</v>
      </c>
      <c r="G68" s="350"/>
      <c r="H68" s="349">
        <f t="shared" ref="H68:N68" si="24">H64</f>
        <v>0</v>
      </c>
      <c r="I68" s="350"/>
      <c r="J68" s="349">
        <f t="shared" si="24"/>
        <v>0</v>
      </c>
      <c r="K68" s="350"/>
      <c r="L68" s="349">
        <f t="shared" si="24"/>
        <v>0</v>
      </c>
      <c r="M68" s="351"/>
      <c r="N68" s="352">
        <f t="shared" si="24"/>
        <v>0</v>
      </c>
      <c r="O68" s="350"/>
      <c r="P68" s="349">
        <f>P64</f>
        <v>0</v>
      </c>
      <c r="Q68" s="350"/>
      <c r="R68" s="349">
        <f>R64</f>
        <v>0</v>
      </c>
      <c r="S68" s="351"/>
      <c r="T68" s="352">
        <f>T64</f>
        <v>0</v>
      </c>
      <c r="U68" s="350"/>
      <c r="V68" s="352">
        <f>V64</f>
        <v>0</v>
      </c>
      <c r="W68" s="350"/>
      <c r="X68" s="349">
        <f>X64</f>
        <v>0</v>
      </c>
      <c r="Y68" s="350"/>
      <c r="Z68" s="349">
        <f>Z64</f>
        <v>0</v>
      </c>
      <c r="AA68" s="351"/>
      <c r="AB68" s="352">
        <f>AB64</f>
        <v>0</v>
      </c>
    </row>
    <row r="69" spans="1:28" ht="12.75" thickBot="1" x14ac:dyDescent="0.25">
      <c r="A69" s="353"/>
      <c r="B69" s="354">
        <f>SUM(B66:B68)</f>
        <v>0</v>
      </c>
      <c r="C69" s="355">
        <f>SUM(C66:C68)</f>
        <v>0</v>
      </c>
      <c r="D69" s="356">
        <f>SUM(D66:D68)</f>
        <v>0</v>
      </c>
      <c r="E69" s="357"/>
      <c r="F69" s="358">
        <f>F68</f>
        <v>0</v>
      </c>
      <c r="G69" s="359"/>
      <c r="H69" s="358">
        <f>F68+H68</f>
        <v>0</v>
      </c>
      <c r="I69" s="359"/>
      <c r="J69" s="358">
        <f>H69+J68</f>
        <v>0</v>
      </c>
      <c r="K69" s="360"/>
      <c r="L69" s="358">
        <f>J69+L68</f>
        <v>0</v>
      </c>
      <c r="M69" s="361"/>
      <c r="N69" s="362">
        <f>L69+N68</f>
        <v>0</v>
      </c>
      <c r="O69" s="359"/>
      <c r="P69" s="358">
        <f>N69+P68</f>
        <v>0</v>
      </c>
      <c r="Q69" s="359"/>
      <c r="R69" s="358">
        <f>P69+R68</f>
        <v>0</v>
      </c>
      <c r="S69" s="361"/>
      <c r="T69" s="362">
        <f>R69+T68</f>
        <v>0</v>
      </c>
      <c r="U69" s="359"/>
      <c r="V69" s="362">
        <f>T69+V68</f>
        <v>0</v>
      </c>
      <c r="W69" s="359"/>
      <c r="X69" s="358">
        <f>V69+X68</f>
        <v>0</v>
      </c>
      <c r="Y69" s="360"/>
      <c r="Z69" s="358">
        <f>X69+Z68</f>
        <v>0</v>
      </c>
      <c r="AA69" s="361"/>
      <c r="AB69" s="362">
        <f>Z69+AB68</f>
        <v>0</v>
      </c>
    </row>
    <row r="70" spans="1:28" x14ac:dyDescent="0.2">
      <c r="B70" s="222" t="b">
        <f>B64=ROUNDUP(B28,0)</f>
        <v>1</v>
      </c>
      <c r="C70" s="222" t="b">
        <f>C64=C28</f>
        <v>1</v>
      </c>
      <c r="D70" s="222" t="b">
        <f>D64=ROUNDUP(D28,0)</f>
        <v>1</v>
      </c>
      <c r="E70" s="222" t="b">
        <f t="shared" ref="E70:AB70" si="25">E64=E28</f>
        <v>1</v>
      </c>
      <c r="F70" s="222" t="b">
        <f t="shared" si="25"/>
        <v>1</v>
      </c>
      <c r="G70" s="222" t="b">
        <f t="shared" si="25"/>
        <v>1</v>
      </c>
      <c r="H70" s="222" t="b">
        <f t="shared" si="25"/>
        <v>1</v>
      </c>
      <c r="I70" s="222" t="b">
        <f t="shared" si="25"/>
        <v>1</v>
      </c>
      <c r="J70" s="222" t="b">
        <f t="shared" si="25"/>
        <v>1</v>
      </c>
      <c r="K70" s="222" t="b">
        <f t="shared" si="25"/>
        <v>1</v>
      </c>
      <c r="L70" s="222" t="b">
        <f t="shared" si="25"/>
        <v>1</v>
      </c>
      <c r="M70" s="222" t="b">
        <f t="shared" si="25"/>
        <v>1</v>
      </c>
      <c r="N70" s="222" t="b">
        <f t="shared" si="25"/>
        <v>1</v>
      </c>
      <c r="O70" s="222" t="b">
        <f t="shared" si="25"/>
        <v>1</v>
      </c>
      <c r="P70" s="222" t="b">
        <f t="shared" si="25"/>
        <v>1</v>
      </c>
      <c r="Q70" s="222" t="b">
        <f t="shared" si="25"/>
        <v>1</v>
      </c>
      <c r="R70" s="222" t="b">
        <f t="shared" si="25"/>
        <v>1</v>
      </c>
      <c r="S70" s="222" t="b">
        <f t="shared" si="25"/>
        <v>1</v>
      </c>
      <c r="T70" s="222" t="b">
        <f t="shared" si="25"/>
        <v>1</v>
      </c>
      <c r="U70" s="222" t="b">
        <f t="shared" si="25"/>
        <v>1</v>
      </c>
      <c r="V70" s="222" t="b">
        <f t="shared" si="25"/>
        <v>1</v>
      </c>
      <c r="W70" s="222" t="b">
        <f t="shared" si="25"/>
        <v>1</v>
      </c>
      <c r="X70" s="222" t="b">
        <f t="shared" si="25"/>
        <v>1</v>
      </c>
      <c r="Y70" s="222" t="b">
        <f t="shared" si="25"/>
        <v>1</v>
      </c>
      <c r="Z70" s="222" t="b">
        <f t="shared" si="25"/>
        <v>1</v>
      </c>
      <c r="AA70" s="222" t="b">
        <f t="shared" si="25"/>
        <v>1</v>
      </c>
      <c r="AB70" s="222" t="b">
        <f t="shared" si="25"/>
        <v>1</v>
      </c>
    </row>
  </sheetData>
  <mergeCells count="8">
    <mergeCell ref="A56:N56"/>
    <mergeCell ref="A1:B1"/>
    <mergeCell ref="B7:C7"/>
    <mergeCell ref="B8:C8"/>
    <mergeCell ref="B9:C9"/>
    <mergeCell ref="B49:C52"/>
    <mergeCell ref="B55:N55"/>
    <mergeCell ref="B29:C32"/>
  </mergeCells>
  <dataValidations count="1">
    <dataValidation type="list" allowBlank="1" showInputMessage="1" showErrorMessage="1" sqref="E17:E27 Q17:Q27 W17:W27 G17:G27 U17:U27 I17:I27 K17:K27 M17:M27 O17:O27 S17:S27 Y17:Y27 AA17:AA27" xr:uid="{B17BC1CE-D522-4D79-BCFB-1B844D7210A7}">
      <formula1>OFFSET($A$58,0,0,COUNTA(A:A)-1)</formula1>
    </dataValidation>
  </dataValidations>
  <pageMargins left="0.7" right="0.7" top="0.75" bottom="0.75" header="0.3" footer="0.3"/>
  <pageSetup scale="34"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5"/>
  <dimension ref="A7"/>
  <sheetViews>
    <sheetView workbookViewId="0"/>
  </sheetViews>
  <sheetFormatPr defaultColWidth="9.140625" defaultRowHeight="15" x14ac:dyDescent="0.25"/>
  <sheetData>
    <row r="7" spans="1:1" x14ac:dyDescent="0.25">
      <c r="A7" t="s">
        <v>1768</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2">
    <pageSetUpPr fitToPage="1"/>
  </sheetPr>
  <dimension ref="A1:M50"/>
  <sheetViews>
    <sheetView workbookViewId="0"/>
  </sheetViews>
  <sheetFormatPr defaultColWidth="9.140625" defaultRowHeight="16.5" x14ac:dyDescent="0.3"/>
  <cols>
    <col min="1" max="1" width="27" style="9" customWidth="1"/>
    <col min="2" max="2" width="13.1406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1</v>
      </c>
    </row>
    <row r="13" spans="1:10" s="1" customFormat="1" ht="12.75" x14ac:dyDescent="0.2">
      <c r="B13" s="2302"/>
      <c r="C13" s="2302"/>
      <c r="D13" s="2300"/>
      <c r="E13" s="1" t="s">
        <v>1785</v>
      </c>
      <c r="F13" s="15" t="str">
        <f>TEXT(C8,"0")&amp;" "&amp;TEXT(F12,"0")</f>
        <v>0 1</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5"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Record'!F14</f>
        <v>45931</v>
      </c>
      <c r="D22" s="49" t="s">
        <v>1657</v>
      </c>
      <c r="E22" s="51">
        <f>'Master Payment Record'!F15</f>
        <v>46022</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v>0</v>
      </c>
      <c r="C26" s="3">
        <v>0</v>
      </c>
      <c r="D26" s="3">
        <v>0</v>
      </c>
      <c r="E26" s="3">
        <v>0</v>
      </c>
      <c r="F26" s="3">
        <v>0</v>
      </c>
      <c r="G26" s="3"/>
      <c r="H26" s="3"/>
      <c r="I26" s="1224"/>
      <c r="J26" s="1224"/>
    </row>
    <row r="27" spans="1:13" ht="12.75" customHeight="1" x14ac:dyDescent="0.3">
      <c r="A27" s="6" t="s">
        <v>1792</v>
      </c>
      <c r="B27" s="12">
        <f>'Master Payment Record'!F64</f>
        <v>0</v>
      </c>
      <c r="C27" s="10">
        <f>'Master Payment Record'!F58</f>
        <v>0</v>
      </c>
      <c r="D27" s="10">
        <f>'Master Payment Record'!F59</f>
        <v>0</v>
      </c>
      <c r="E27" s="10">
        <f>'Master Payment Record'!F60</f>
        <v>0</v>
      </c>
      <c r="F27" s="10">
        <f>'Master Payment Record'!F61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ref="F28" si="1">F26+F27</f>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2">E25-E28</f>
        <v>0</v>
      </c>
      <c r="F29" s="4">
        <f t="shared" ref="F29" si="3">F25-F28</f>
        <v>0</v>
      </c>
      <c r="G29" s="4">
        <f t="shared" si="2"/>
        <v>0</v>
      </c>
      <c r="H29" s="4">
        <f t="shared" si="2"/>
        <v>0</v>
      </c>
      <c r="I29" s="1225">
        <f t="shared" si="2"/>
        <v>0</v>
      </c>
      <c r="J29" s="1225">
        <f t="shared" si="2"/>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#1. 10/01/25-12/31/25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14:H15"/>
    <mergeCell ref="A35:H36"/>
    <mergeCell ref="B12:D13"/>
    <mergeCell ref="A23:J23"/>
    <mergeCell ref="A3:J3"/>
    <mergeCell ref="B9:E9"/>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48" r:id="rId4" name="Check Box 12">
              <controlPr defaultSize="0" autoFill="0" autoLine="0" autoPict="0">
                <anchor moveWithCells="1">
                  <from>
                    <xdr:col>1</xdr:col>
                    <xdr:colOff>438150</xdr:colOff>
                    <xdr:row>18</xdr:row>
                    <xdr:rowOff>9525</xdr:rowOff>
                  </from>
                  <to>
                    <xdr:col>1</xdr:col>
                    <xdr:colOff>695325</xdr:colOff>
                    <xdr:row>18</xdr:row>
                    <xdr:rowOff>180975</xdr:rowOff>
                  </to>
                </anchor>
              </controlPr>
            </control>
          </mc:Choice>
        </mc:AlternateContent>
        <mc:AlternateContent xmlns:mc="http://schemas.openxmlformats.org/markup-compatibility/2006">
          <mc:Choice Requires="x14">
            <control shapeId="65551" r:id="rId5" name="Check Box 15">
              <controlPr defaultSize="0" autoFill="0" autoLine="0" autoPict="0">
                <anchor moveWithCells="1">
                  <from>
                    <xdr:col>5</xdr:col>
                    <xdr:colOff>342900</xdr:colOff>
                    <xdr:row>18</xdr:row>
                    <xdr:rowOff>0</xdr:rowOff>
                  </from>
                  <to>
                    <xdr:col>5</xdr:col>
                    <xdr:colOff>657225</xdr:colOff>
                    <xdr:row>20</xdr:row>
                    <xdr:rowOff>28575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4920F-D731-4300-AF7F-75BEE84D8FE4}">
  <sheetPr>
    <pageSetUpPr fitToPage="1"/>
  </sheetPr>
  <dimension ref="A1:M50"/>
  <sheetViews>
    <sheetView workbookViewId="0"/>
  </sheetViews>
  <sheetFormatPr defaultColWidth="9.140625" defaultRowHeight="16.5" x14ac:dyDescent="0.3"/>
  <cols>
    <col min="1" max="1" width="27" style="9" customWidth="1"/>
    <col min="2" max="2" width="13.1406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2</v>
      </c>
    </row>
    <row r="13" spans="1:10" s="1" customFormat="1" ht="12.75" x14ac:dyDescent="0.2">
      <c r="B13" s="2302"/>
      <c r="C13" s="2302"/>
      <c r="D13" s="2300"/>
      <c r="E13" s="1" t="s">
        <v>1785</v>
      </c>
      <c r="F13" s="15" t="str">
        <f>TEXT(C8,"0")&amp;" "&amp;TEXT(F12,"0")</f>
        <v>0 2</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8"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Record'!H14</f>
        <v>46023</v>
      </c>
      <c r="D22" s="49" t="s">
        <v>1657</v>
      </c>
      <c r="E22" s="51">
        <f>'Master Payment Record'!H15</f>
        <v>46112</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f>'PAF (1)'!B28</f>
        <v>0</v>
      </c>
      <c r="C26" s="11">
        <f>'PAF (1)'!C28</f>
        <v>0</v>
      </c>
      <c r="D26" s="11">
        <f>'PAF (1)'!D28</f>
        <v>0</v>
      </c>
      <c r="E26" s="11">
        <f>'PAF (1)'!E28</f>
        <v>0</v>
      </c>
      <c r="F26" s="11">
        <f>'PAF (1)'!F28</f>
        <v>0</v>
      </c>
      <c r="G26" s="3"/>
      <c r="H26" s="3"/>
      <c r="I26" s="1224"/>
      <c r="J26" s="1224"/>
    </row>
    <row r="27" spans="1:13" ht="12.75" customHeight="1" x14ac:dyDescent="0.3">
      <c r="A27" s="6" t="s">
        <v>1792</v>
      </c>
      <c r="B27" s="12">
        <f>'Master Payment Record'!H64</f>
        <v>0</v>
      </c>
      <c r="C27" s="10">
        <f>'Master Payment Record'!H58</f>
        <v>0</v>
      </c>
      <c r="D27" s="10">
        <f>'Master Payment Record'!H59</f>
        <v>0</v>
      </c>
      <c r="E27" s="10">
        <f>'Master Payment Record'!H60</f>
        <v>0</v>
      </c>
      <c r="F27" s="10">
        <f>'Master Payment Record'!H61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si="0"/>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1">E25-E28</f>
        <v>0</v>
      </c>
      <c r="F29" s="4">
        <f t="shared" si="1"/>
        <v>0</v>
      </c>
      <c r="G29" s="4">
        <f t="shared" si="1"/>
        <v>0</v>
      </c>
      <c r="H29" s="4">
        <f t="shared" si="1"/>
        <v>0</v>
      </c>
      <c r="I29" s="1225">
        <f t="shared" si="1"/>
        <v>0</v>
      </c>
      <c r="J29" s="1225">
        <f t="shared" si="1"/>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#2. 01/01/26-03/31/26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35:H36"/>
    <mergeCell ref="A3:J3"/>
    <mergeCell ref="B9:E9"/>
    <mergeCell ref="B12:D13"/>
    <mergeCell ref="A14:H15"/>
    <mergeCell ref="A23:J23"/>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3233" r:id="rId4" name="Check Box 1">
              <controlPr defaultSize="0" autoFill="0" autoLine="0" autoPict="0">
                <anchor moveWithCells="1">
                  <from>
                    <xdr:col>1</xdr:col>
                    <xdr:colOff>571500</xdr:colOff>
                    <xdr:row>18</xdr:row>
                    <xdr:rowOff>9525</xdr:rowOff>
                  </from>
                  <to>
                    <xdr:col>2</xdr:col>
                    <xdr:colOff>9525</xdr:colOff>
                    <xdr:row>19</xdr:row>
                    <xdr:rowOff>0</xdr:rowOff>
                  </to>
                </anchor>
              </controlPr>
            </control>
          </mc:Choice>
        </mc:AlternateContent>
        <mc:AlternateContent xmlns:mc="http://schemas.openxmlformats.org/markup-compatibility/2006">
          <mc:Choice Requires="x14">
            <control shapeId="863234" r:id="rId5" name="Check Box 2">
              <controlPr defaultSize="0" autoFill="0" autoLine="0" autoPict="0">
                <anchor moveWithCells="1">
                  <from>
                    <xdr:col>1</xdr:col>
                    <xdr:colOff>571500</xdr:colOff>
                    <xdr:row>18</xdr:row>
                    <xdr:rowOff>9525</xdr:rowOff>
                  </from>
                  <to>
                    <xdr:col>2</xdr:col>
                    <xdr:colOff>9525</xdr:colOff>
                    <xdr:row>19</xdr:row>
                    <xdr:rowOff>0</xdr:rowOff>
                  </to>
                </anchor>
              </controlPr>
            </control>
          </mc:Choice>
        </mc:AlternateContent>
        <mc:AlternateContent xmlns:mc="http://schemas.openxmlformats.org/markup-compatibility/2006">
          <mc:Choice Requires="x14">
            <control shapeId="863237" r:id="rId6" name="Check Box 5">
              <controlPr defaultSize="0" autoFill="0" autoLine="0" autoPict="0">
                <anchor moveWithCells="1">
                  <from>
                    <xdr:col>1</xdr:col>
                    <xdr:colOff>571500</xdr:colOff>
                    <xdr:row>18</xdr:row>
                    <xdr:rowOff>9525</xdr:rowOff>
                  </from>
                  <to>
                    <xdr:col>2</xdr:col>
                    <xdr:colOff>9525</xdr:colOff>
                    <xdr:row>19</xdr:row>
                    <xdr:rowOff>0</xdr:rowOff>
                  </to>
                </anchor>
              </controlPr>
            </control>
          </mc:Choice>
        </mc:AlternateContent>
        <mc:AlternateContent xmlns:mc="http://schemas.openxmlformats.org/markup-compatibility/2006">
          <mc:Choice Requires="x14">
            <control shapeId="863238" r:id="rId7" name="Check Box 6">
              <controlPr defaultSize="0" autoFill="0" autoLine="0" autoPict="0">
                <anchor moveWithCells="1">
                  <from>
                    <xdr:col>1</xdr:col>
                    <xdr:colOff>571500</xdr:colOff>
                    <xdr:row>18</xdr:row>
                    <xdr:rowOff>9525</xdr:rowOff>
                  </from>
                  <to>
                    <xdr:col>2</xdr:col>
                    <xdr:colOff>9525</xdr:colOff>
                    <xdr:row>19</xdr:row>
                    <xdr:rowOff>0</xdr:rowOff>
                  </to>
                </anchor>
              </controlPr>
            </control>
          </mc:Choice>
        </mc:AlternateContent>
        <mc:AlternateContent xmlns:mc="http://schemas.openxmlformats.org/markup-compatibility/2006">
          <mc:Choice Requires="x14">
            <control shapeId="863243" r:id="rId8" name="Check Box 11">
              <controlPr defaultSize="0" autoFill="0" autoLine="0" autoPict="0">
                <anchor moveWithCells="1">
                  <from>
                    <xdr:col>5</xdr:col>
                    <xdr:colOff>342900</xdr:colOff>
                    <xdr:row>18</xdr:row>
                    <xdr:rowOff>0</xdr:rowOff>
                  </from>
                  <to>
                    <xdr:col>5</xdr:col>
                    <xdr:colOff>657225</xdr:colOff>
                    <xdr:row>18</xdr:row>
                    <xdr:rowOff>219075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BA37-435D-4F5C-AEB2-24DA4E644620}">
  <sheetPr>
    <pageSetUpPr fitToPage="1"/>
  </sheetPr>
  <dimension ref="A1:M50"/>
  <sheetViews>
    <sheetView workbookViewId="0"/>
  </sheetViews>
  <sheetFormatPr defaultColWidth="9.140625" defaultRowHeight="16.5" x14ac:dyDescent="0.3"/>
  <cols>
    <col min="1" max="1" width="27" style="9" customWidth="1"/>
    <col min="2" max="2" width="15.425781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3</v>
      </c>
    </row>
    <row r="13" spans="1:10" s="1" customFormat="1" ht="12.75" x14ac:dyDescent="0.2">
      <c r="B13" s="2302"/>
      <c r="C13" s="2302"/>
      <c r="D13" s="2300"/>
      <c r="E13" s="1" t="s">
        <v>1785</v>
      </c>
      <c r="F13" s="15" t="str">
        <f>TEXT(C8,"0")&amp;" "&amp;TEXT(F12,"0")</f>
        <v>0 3</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5"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Record'!J14</f>
        <v>46113</v>
      </c>
      <c r="D22" s="49" t="s">
        <v>1657</v>
      </c>
      <c r="E22" s="51">
        <f>'Master Payment Record'!J15</f>
        <v>46203</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f>'PAF (2)'!B28</f>
        <v>0</v>
      </c>
      <c r="C26" s="11">
        <f>'PAF (2)'!C28</f>
        <v>0</v>
      </c>
      <c r="D26" s="11">
        <f>'PAF (2)'!D28</f>
        <v>0</v>
      </c>
      <c r="E26" s="11">
        <f>'PAF (2)'!E28</f>
        <v>0</v>
      </c>
      <c r="F26" s="11">
        <f>'PAF (2)'!F28</f>
        <v>0</v>
      </c>
      <c r="G26" s="3"/>
      <c r="H26" s="3"/>
      <c r="I26" s="1224"/>
      <c r="J26" s="1224"/>
    </row>
    <row r="27" spans="1:13" ht="12.75" customHeight="1" x14ac:dyDescent="0.3">
      <c r="A27" s="6" t="s">
        <v>1792</v>
      </c>
      <c r="B27" s="12">
        <f>'Master Payment Record'!J64</f>
        <v>0</v>
      </c>
      <c r="C27" s="10">
        <f>'Master Payment Record'!J58</f>
        <v>0</v>
      </c>
      <c r="D27" s="10">
        <f>'Master Payment Record'!J59</f>
        <v>0</v>
      </c>
      <c r="E27" s="10">
        <f>'Master Payment Record'!J60</f>
        <v>0</v>
      </c>
      <c r="F27" s="10">
        <f>'Master Payment Record'!J61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si="0"/>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1">E25-E28</f>
        <v>0</v>
      </c>
      <c r="F29" s="4">
        <f t="shared" si="1"/>
        <v>0</v>
      </c>
      <c r="G29" s="4">
        <f t="shared" si="1"/>
        <v>0</v>
      </c>
      <c r="H29" s="4">
        <f t="shared" si="1"/>
        <v>0</v>
      </c>
      <c r="I29" s="1225">
        <f t="shared" si="1"/>
        <v>0</v>
      </c>
      <c r="J29" s="1225">
        <f t="shared" si="1"/>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#3. 04/01/26-06/30/26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35:H36"/>
    <mergeCell ref="A3:J3"/>
    <mergeCell ref="B9:E9"/>
    <mergeCell ref="B12:D13"/>
    <mergeCell ref="A14:H15"/>
    <mergeCell ref="A23:J23"/>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4257" r:id="rId4" name="Check Box 1">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64258" r:id="rId5" name="Check Box 2">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64261" r:id="rId6" name="Check Box 5">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64262" r:id="rId7" name="Check Box 6">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64266" r:id="rId8" name="Check Box 10">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64267" r:id="rId9" name="Check Box 11">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64268" r:id="rId10" name="Check Box 12">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64269" r:id="rId11" name="Check Box 13">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64270" r:id="rId12" name="Check Box 14">
              <controlPr defaultSize="0" autoFill="0" autoLine="0" autoPict="0">
                <anchor moveWithCells="1">
                  <from>
                    <xdr:col>5</xdr:col>
                    <xdr:colOff>342900</xdr:colOff>
                    <xdr:row>18</xdr:row>
                    <xdr:rowOff>0</xdr:rowOff>
                  </from>
                  <to>
                    <xdr:col>5</xdr:col>
                    <xdr:colOff>657225</xdr:colOff>
                    <xdr:row>20</xdr:row>
                    <xdr:rowOff>28575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B42C-00E5-4FF1-A42D-B49FE691EC90}">
  <sheetPr>
    <pageSetUpPr fitToPage="1"/>
  </sheetPr>
  <dimension ref="A1:M50"/>
  <sheetViews>
    <sheetView workbookViewId="0"/>
  </sheetViews>
  <sheetFormatPr defaultColWidth="9.140625" defaultRowHeight="16.5" x14ac:dyDescent="0.3"/>
  <cols>
    <col min="1" max="1" width="27" style="9" customWidth="1"/>
    <col min="2" max="2" width="15.425781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4</v>
      </c>
    </row>
    <row r="13" spans="1:10" s="1" customFormat="1" ht="12.75" x14ac:dyDescent="0.2">
      <c r="B13" s="2302"/>
      <c r="C13" s="2302"/>
      <c r="D13" s="2300"/>
      <c r="E13" s="1" t="s">
        <v>1785</v>
      </c>
      <c r="F13" s="15" t="str">
        <f>TEXT(C8,"0")&amp;" "&amp;TEXT(F12,"0")</f>
        <v>0 4</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5"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Record'!L14</f>
        <v>46204</v>
      </c>
      <c r="D22" s="49" t="s">
        <v>1657</v>
      </c>
      <c r="E22" s="51">
        <f>'Master Payment Record'!L15</f>
        <v>46295</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f>'PAF (3)'!B28</f>
        <v>0</v>
      </c>
      <c r="C26" s="11">
        <f>'PAF (3)'!C28</f>
        <v>0</v>
      </c>
      <c r="D26" s="11">
        <f>'PAF (3)'!D28</f>
        <v>0</v>
      </c>
      <c r="E26" s="11">
        <f>'PAF (3)'!E28</f>
        <v>0</v>
      </c>
      <c r="F26" s="11">
        <f>'PAF (3)'!F28</f>
        <v>0</v>
      </c>
      <c r="G26" s="3"/>
      <c r="H26" s="3"/>
      <c r="I26" s="1224"/>
      <c r="J26" s="1224"/>
    </row>
    <row r="27" spans="1:13" ht="12.75" customHeight="1" x14ac:dyDescent="0.3">
      <c r="A27" s="6" t="s">
        <v>1792</v>
      </c>
      <c r="B27" s="12">
        <f>'Master Payment Record'!L64</f>
        <v>0</v>
      </c>
      <c r="C27" s="10">
        <f>'Master Payment Record'!L58</f>
        <v>0</v>
      </c>
      <c r="D27" s="10">
        <f>'Master Payment Record'!L59</f>
        <v>0</v>
      </c>
      <c r="E27" s="10">
        <f>'Master Payment Record'!L60</f>
        <v>0</v>
      </c>
      <c r="F27" s="10">
        <f>'Master Payment Record'!L61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si="0"/>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1">E25-E28</f>
        <v>0</v>
      </c>
      <c r="F29" s="4">
        <f t="shared" si="1"/>
        <v>0</v>
      </c>
      <c r="G29" s="4">
        <f t="shared" si="1"/>
        <v>0</v>
      </c>
      <c r="H29" s="4">
        <f t="shared" si="1"/>
        <v>0</v>
      </c>
      <c r="I29" s="1225">
        <f t="shared" si="1"/>
        <v>0</v>
      </c>
      <c r="J29" s="1225">
        <f t="shared" si="1"/>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#4. 07/01/26-09/30/26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35:H36"/>
    <mergeCell ref="A3:J3"/>
    <mergeCell ref="B9:E9"/>
    <mergeCell ref="B12:D13"/>
    <mergeCell ref="A14:H15"/>
    <mergeCell ref="A23:J23"/>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89857" r:id="rId4" name="Check Box 1">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89858" r:id="rId5" name="Check Box 2">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89859" r:id="rId6" name="Check Box 3">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89860" r:id="rId7" name="Check Box 4">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89861" r:id="rId8" name="Check Box 5">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89862" r:id="rId9" name="Check Box 6">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89863" r:id="rId10" name="Check Box 7">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89864" r:id="rId11" name="Check Box 8">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89865" r:id="rId12" name="Check Box 9">
              <controlPr defaultSize="0" autoFill="0" autoLine="0" autoPict="0">
                <anchor moveWithCells="1">
                  <from>
                    <xdr:col>5</xdr:col>
                    <xdr:colOff>342900</xdr:colOff>
                    <xdr:row>18</xdr:row>
                    <xdr:rowOff>0</xdr:rowOff>
                  </from>
                  <to>
                    <xdr:col>5</xdr:col>
                    <xdr:colOff>657225</xdr:colOff>
                    <xdr:row>20</xdr:row>
                    <xdr:rowOff>28575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209A4-CBA6-4BA6-B7A2-81A0253E2EE8}">
  <sheetPr>
    <pageSetUpPr fitToPage="1"/>
  </sheetPr>
  <dimension ref="A1:M50"/>
  <sheetViews>
    <sheetView workbookViewId="0"/>
  </sheetViews>
  <sheetFormatPr defaultColWidth="9.140625" defaultRowHeight="16.5" x14ac:dyDescent="0.3"/>
  <cols>
    <col min="1" max="1" width="27" style="9" customWidth="1"/>
    <col min="2" max="2" width="15.425781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5</v>
      </c>
    </row>
    <row r="13" spans="1:10" s="1" customFormat="1" ht="12.75" x14ac:dyDescent="0.2">
      <c r="B13" s="2302"/>
      <c r="C13" s="2302"/>
      <c r="D13" s="2300"/>
      <c r="E13" s="1" t="s">
        <v>1785</v>
      </c>
      <c r="F13" s="15" t="str">
        <f>TEXT(C8,"0")&amp;" "&amp;TEXT(F12,"0")</f>
        <v>0 5</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5"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Record'!N14</f>
        <v>46296</v>
      </c>
      <c r="D22" s="49" t="s">
        <v>1657</v>
      </c>
      <c r="E22" s="51">
        <f>'Master Payment Record'!N15</f>
        <v>46387</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f>'PAF (4)'!B28</f>
        <v>0</v>
      </c>
      <c r="C26" s="11">
        <f>'PAF (4)'!C28</f>
        <v>0</v>
      </c>
      <c r="D26" s="11">
        <f>'PAF (4)'!D28</f>
        <v>0</v>
      </c>
      <c r="E26" s="11">
        <f>'PAF (4)'!E28</f>
        <v>0</v>
      </c>
      <c r="F26" s="11">
        <f>'PAF (4)'!F28</f>
        <v>0</v>
      </c>
      <c r="G26" s="3"/>
      <c r="H26" s="3"/>
      <c r="I26" s="1224"/>
      <c r="J26" s="1224"/>
    </row>
    <row r="27" spans="1:13" ht="12.75" customHeight="1" x14ac:dyDescent="0.3">
      <c r="A27" s="6" t="s">
        <v>1792</v>
      </c>
      <c r="B27" s="12">
        <f>'Master Payment Record'!N64</f>
        <v>0</v>
      </c>
      <c r="C27" s="10">
        <f>'Master Payment Record'!N58</f>
        <v>0</v>
      </c>
      <c r="D27" s="10">
        <f>'Master Payment Record'!N59</f>
        <v>0</v>
      </c>
      <c r="E27" s="10">
        <f>'Master Payment Record'!N60</f>
        <v>0</v>
      </c>
      <c r="F27" s="10">
        <f>'Master Payment Record'!N61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si="0"/>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1">E25-E28</f>
        <v>0</v>
      </c>
      <c r="F29" s="4">
        <f t="shared" si="1"/>
        <v>0</v>
      </c>
      <c r="G29" s="4">
        <f t="shared" si="1"/>
        <v>0</v>
      </c>
      <c r="H29" s="4">
        <f t="shared" si="1"/>
        <v>0</v>
      </c>
      <c r="I29" s="1225">
        <f t="shared" si="1"/>
        <v>0</v>
      </c>
      <c r="J29" s="1225">
        <f t="shared" si="1"/>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#5. 10/01/26-12/31/26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35:H36"/>
    <mergeCell ref="A3:J3"/>
    <mergeCell ref="B9:E9"/>
    <mergeCell ref="B12:D13"/>
    <mergeCell ref="A14:H15"/>
    <mergeCell ref="A23:J23"/>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0881" r:id="rId4" name="Check Box 1">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90882" r:id="rId5" name="Check Box 2">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90883" r:id="rId6" name="Check Box 3">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90884" r:id="rId7" name="Check Box 4">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90885" r:id="rId8" name="Check Box 5">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90886" r:id="rId9" name="Check Box 6">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90887" r:id="rId10" name="Check Box 7">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90888" r:id="rId11" name="Check Box 8">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890889" r:id="rId12" name="Check Box 9">
              <controlPr defaultSize="0" autoFill="0" autoLine="0" autoPict="0">
                <anchor moveWithCells="1">
                  <from>
                    <xdr:col>5</xdr:col>
                    <xdr:colOff>342900</xdr:colOff>
                    <xdr:row>18</xdr:row>
                    <xdr:rowOff>0</xdr:rowOff>
                  </from>
                  <to>
                    <xdr:col>5</xdr:col>
                    <xdr:colOff>657225</xdr:colOff>
                    <xdr:row>20</xdr:row>
                    <xdr:rowOff>28575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5B0EE-6FEF-43E1-83EF-F3B4441D5828}">
  <sheetPr>
    <pageSetUpPr fitToPage="1"/>
  </sheetPr>
  <dimension ref="A1:M50"/>
  <sheetViews>
    <sheetView workbookViewId="0"/>
  </sheetViews>
  <sheetFormatPr defaultColWidth="9.140625" defaultRowHeight="16.5" x14ac:dyDescent="0.3"/>
  <cols>
    <col min="1" max="1" width="27" style="9" customWidth="1"/>
    <col min="2" max="2" width="15.425781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6</v>
      </c>
    </row>
    <row r="13" spans="1:10" s="1" customFormat="1" ht="12.75" x14ac:dyDescent="0.2">
      <c r="B13" s="2302"/>
      <c r="C13" s="2302"/>
      <c r="D13" s="2300"/>
      <c r="E13" s="1" t="s">
        <v>1785</v>
      </c>
      <c r="F13" s="15" t="str">
        <f>TEXT(C8,"0")&amp;" "&amp;TEXT(F12,"0")</f>
        <v>0 6</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5"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Record'!P14</f>
        <v>46388</v>
      </c>
      <c r="D22" s="49" t="s">
        <v>1657</v>
      </c>
      <c r="E22" s="51">
        <f>'Master Payment Record'!P15</f>
        <v>46477</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f>'PAF (5)'!B28</f>
        <v>0</v>
      </c>
      <c r="C26" s="11">
        <f>'PAF (5)'!C28</f>
        <v>0</v>
      </c>
      <c r="D26" s="11">
        <f>'PAF (5)'!D28</f>
        <v>0</v>
      </c>
      <c r="E26" s="11">
        <f>'PAF (5)'!E28</f>
        <v>0</v>
      </c>
      <c r="F26" s="11">
        <f>'PAF (5)'!F28</f>
        <v>0</v>
      </c>
      <c r="G26" s="3"/>
      <c r="H26" s="3"/>
      <c r="I26" s="1224"/>
      <c r="J26" s="1224"/>
    </row>
    <row r="27" spans="1:13" ht="12.75" customHeight="1" x14ac:dyDescent="0.3">
      <c r="A27" s="6" t="s">
        <v>1792</v>
      </c>
      <c r="B27" s="12">
        <f>'Master Payment Record'!P64</f>
        <v>0</v>
      </c>
      <c r="C27" s="10">
        <f>'Master Payment Record'!P58</f>
        <v>0</v>
      </c>
      <c r="D27" s="10">
        <f>'Master Payment Record'!P59</f>
        <v>0</v>
      </c>
      <c r="E27" s="10">
        <f>'Master Payment Record'!P60</f>
        <v>0</v>
      </c>
      <c r="F27" s="10">
        <f>'Master Payment Record'!P61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si="0"/>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1">E25-E28</f>
        <v>0</v>
      </c>
      <c r="F29" s="4">
        <f t="shared" si="1"/>
        <v>0</v>
      </c>
      <c r="G29" s="4">
        <f t="shared" si="1"/>
        <v>0</v>
      </c>
      <c r="H29" s="4">
        <f t="shared" si="1"/>
        <v>0</v>
      </c>
      <c r="I29" s="1225">
        <f t="shared" si="1"/>
        <v>0</v>
      </c>
      <c r="J29" s="1225">
        <f t="shared" si="1"/>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#6. 01/01/27-03/31/27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35:H36"/>
    <mergeCell ref="A3:J3"/>
    <mergeCell ref="B9:E9"/>
    <mergeCell ref="B12:D13"/>
    <mergeCell ref="A14:H15"/>
    <mergeCell ref="A23:J23"/>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16481" r:id="rId4" name="Check Box 1">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6482" r:id="rId5" name="Check Box 2">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6483" r:id="rId6" name="Check Box 3">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6484" r:id="rId7" name="Check Box 4">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6485" r:id="rId8" name="Check Box 5">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6486" r:id="rId9" name="Check Box 6">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6487" r:id="rId10" name="Check Box 7">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6488" r:id="rId11" name="Check Box 8">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6489" r:id="rId12" name="Check Box 9">
              <controlPr defaultSize="0" autoFill="0" autoLine="0" autoPict="0">
                <anchor moveWithCells="1">
                  <from>
                    <xdr:col>5</xdr:col>
                    <xdr:colOff>342900</xdr:colOff>
                    <xdr:row>18</xdr:row>
                    <xdr:rowOff>0</xdr:rowOff>
                  </from>
                  <to>
                    <xdr:col>5</xdr:col>
                    <xdr:colOff>657225</xdr:colOff>
                    <xdr:row>20</xdr:row>
                    <xdr:rowOff>28575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58BD8-E811-4332-9798-48324E4C919E}">
  <sheetPr>
    <pageSetUpPr fitToPage="1"/>
  </sheetPr>
  <dimension ref="A1:M50"/>
  <sheetViews>
    <sheetView workbookViewId="0"/>
  </sheetViews>
  <sheetFormatPr defaultColWidth="9.140625" defaultRowHeight="16.5" x14ac:dyDescent="0.3"/>
  <cols>
    <col min="1" max="1" width="27" style="9" customWidth="1"/>
    <col min="2" max="2" width="15.425781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7</v>
      </c>
    </row>
    <row r="13" spans="1:10" s="1" customFormat="1" ht="12.75" x14ac:dyDescent="0.2">
      <c r="B13" s="2302"/>
      <c r="C13" s="2302"/>
      <c r="D13" s="2300"/>
      <c r="E13" s="1" t="s">
        <v>1785</v>
      </c>
      <c r="F13" s="15" t="str">
        <f>TEXT(C8,"0")&amp;" "&amp;TEXT(F12,"0")</f>
        <v>0 7</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5"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Record'!R14</f>
        <v>46478</v>
      </c>
      <c r="D22" s="49" t="s">
        <v>1657</v>
      </c>
      <c r="E22" s="51">
        <f>'Master Payment Record'!R15</f>
        <v>46568</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f>'PAF (6)'!B28</f>
        <v>0</v>
      </c>
      <c r="C26" s="11">
        <f>'PAF (6)'!C28</f>
        <v>0</v>
      </c>
      <c r="D26" s="11">
        <f>'PAF (6)'!D28</f>
        <v>0</v>
      </c>
      <c r="E26" s="11">
        <f>'PAF (6)'!E28</f>
        <v>0</v>
      </c>
      <c r="F26" s="11">
        <f>'PAF (6)'!F28</f>
        <v>0</v>
      </c>
      <c r="G26" s="3"/>
      <c r="H26" s="3"/>
      <c r="I26" s="1224"/>
      <c r="J26" s="1224"/>
    </row>
    <row r="27" spans="1:13" ht="12.75" customHeight="1" x14ac:dyDescent="0.3">
      <c r="A27" s="6" t="s">
        <v>1792</v>
      </c>
      <c r="B27" s="12">
        <f>'Master Payment Record'!R64</f>
        <v>0</v>
      </c>
      <c r="C27" s="10">
        <f>'Master Payment Record'!R58</f>
        <v>0</v>
      </c>
      <c r="D27" s="10">
        <f>'Master Payment Record'!R59</f>
        <v>0</v>
      </c>
      <c r="E27" s="10">
        <f>'Master Payment Record'!R60</f>
        <v>0</v>
      </c>
      <c r="F27" s="10">
        <f>'Master Payment Record'!R61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si="0"/>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1">E25-E28</f>
        <v>0</v>
      </c>
      <c r="F29" s="4">
        <f t="shared" si="1"/>
        <v>0</v>
      </c>
      <c r="G29" s="4">
        <f t="shared" si="1"/>
        <v>0</v>
      </c>
      <c r="H29" s="4">
        <f t="shared" si="1"/>
        <v>0</v>
      </c>
      <c r="I29" s="1225">
        <f t="shared" si="1"/>
        <v>0</v>
      </c>
      <c r="J29" s="1225">
        <f t="shared" si="1"/>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#7. 04/01/27-06/30/27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35:H36"/>
    <mergeCell ref="A3:J3"/>
    <mergeCell ref="B9:E9"/>
    <mergeCell ref="B12:D13"/>
    <mergeCell ref="A14:H15"/>
    <mergeCell ref="A23:J23"/>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17505" r:id="rId4" name="Check Box 1">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7506" r:id="rId5" name="Check Box 2">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7507" r:id="rId6" name="Check Box 3">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7508" r:id="rId7" name="Check Box 4">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7509" r:id="rId8" name="Check Box 5">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7510" r:id="rId9" name="Check Box 6">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7511" r:id="rId10" name="Check Box 7">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7512" r:id="rId11" name="Check Box 8">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7513" r:id="rId12" name="Check Box 9">
              <controlPr defaultSize="0" autoFill="0" autoLine="0" autoPict="0">
                <anchor moveWithCells="1">
                  <from>
                    <xdr:col>5</xdr:col>
                    <xdr:colOff>342900</xdr:colOff>
                    <xdr:row>18</xdr:row>
                    <xdr:rowOff>0</xdr:rowOff>
                  </from>
                  <to>
                    <xdr:col>5</xdr:col>
                    <xdr:colOff>657225</xdr:colOff>
                    <xdr:row>20</xdr:row>
                    <xdr:rowOff>28575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392D-DFDD-495E-AA68-8A2312BD0EEB}">
  <sheetPr>
    <pageSetUpPr fitToPage="1"/>
  </sheetPr>
  <dimension ref="A1:M50"/>
  <sheetViews>
    <sheetView workbookViewId="0"/>
  </sheetViews>
  <sheetFormatPr defaultColWidth="9.140625" defaultRowHeight="16.5" x14ac:dyDescent="0.3"/>
  <cols>
    <col min="1" max="1" width="27" style="9" customWidth="1"/>
    <col min="2" max="2" width="15.425781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8</v>
      </c>
    </row>
    <row r="13" spans="1:10" s="1" customFormat="1" ht="12.75" x14ac:dyDescent="0.2">
      <c r="B13" s="2302"/>
      <c r="C13" s="2302"/>
      <c r="D13" s="2300"/>
      <c r="E13" s="1" t="s">
        <v>1785</v>
      </c>
      <c r="F13" s="15" t="str">
        <f>TEXT(C8,"0")&amp;" "&amp;TEXT(F12,"0")</f>
        <v>0 8</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5"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Record'!T14</f>
        <v>46569</v>
      </c>
      <c r="D22" s="49" t="s">
        <v>1657</v>
      </c>
      <c r="E22" s="51">
        <f>'Master Payment Record'!T15</f>
        <v>46660</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f>'PAF (7)'!B28</f>
        <v>0</v>
      </c>
      <c r="C26" s="11">
        <f>'PAF (7)'!C28</f>
        <v>0</v>
      </c>
      <c r="D26" s="11">
        <f>'PAF (7)'!D28</f>
        <v>0</v>
      </c>
      <c r="E26" s="11">
        <f>'PAF (7)'!E28</f>
        <v>0</v>
      </c>
      <c r="F26" s="11">
        <f>'PAF (7)'!F28</f>
        <v>0</v>
      </c>
      <c r="G26" s="3"/>
      <c r="H26" s="3"/>
      <c r="I26" s="1224"/>
      <c r="J26" s="1224"/>
    </row>
    <row r="27" spans="1:13" ht="12.75" customHeight="1" x14ac:dyDescent="0.3">
      <c r="A27" s="6" t="s">
        <v>1792</v>
      </c>
      <c r="B27" s="12">
        <f>'Master Payment Record'!T64</f>
        <v>0</v>
      </c>
      <c r="C27" s="10">
        <f>'Master Payment Record'!T58</f>
        <v>0</v>
      </c>
      <c r="D27" s="10">
        <f>'Master Payment Record'!T59</f>
        <v>0</v>
      </c>
      <c r="E27" s="10">
        <f>'Master Payment Record'!T60</f>
        <v>0</v>
      </c>
      <c r="F27" s="10">
        <f>'Master Payment Record'!T61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si="0"/>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1">E25-E28</f>
        <v>0</v>
      </c>
      <c r="F29" s="4">
        <f t="shared" si="1"/>
        <v>0</v>
      </c>
      <c r="G29" s="4">
        <f t="shared" si="1"/>
        <v>0</v>
      </c>
      <c r="H29" s="4">
        <f t="shared" si="1"/>
        <v>0</v>
      </c>
      <c r="I29" s="1225">
        <f t="shared" si="1"/>
        <v>0</v>
      </c>
      <c r="J29" s="1225">
        <f t="shared" si="1"/>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#8. 07/01/27-09/30/27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35:H36"/>
    <mergeCell ref="A3:J3"/>
    <mergeCell ref="B9:E9"/>
    <mergeCell ref="B12:D13"/>
    <mergeCell ref="A14:H15"/>
    <mergeCell ref="A23:J23"/>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18529" r:id="rId4" name="Check Box 1">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8530" r:id="rId5" name="Check Box 2">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8531" r:id="rId6" name="Check Box 3">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8532" r:id="rId7" name="Check Box 4">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8533" r:id="rId8" name="Check Box 5">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8534" r:id="rId9" name="Check Box 6">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8535" r:id="rId10" name="Check Box 7">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8536" r:id="rId11" name="Check Box 8">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8537" r:id="rId12" name="Check Box 9">
              <controlPr defaultSize="0" autoFill="0" autoLine="0" autoPict="0">
                <anchor moveWithCells="1">
                  <from>
                    <xdr:col>5</xdr:col>
                    <xdr:colOff>342900</xdr:colOff>
                    <xdr:row>18</xdr:row>
                    <xdr:rowOff>0</xdr:rowOff>
                  </from>
                  <to>
                    <xdr:col>5</xdr:col>
                    <xdr:colOff>657225</xdr:colOff>
                    <xdr:row>20</xdr:row>
                    <xdr:rowOff>28575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59DD-1955-44C3-8CCA-1B8D8670E74E}">
  <sheetPr>
    <pageSetUpPr fitToPage="1"/>
  </sheetPr>
  <dimension ref="A1:M50"/>
  <sheetViews>
    <sheetView workbookViewId="0"/>
  </sheetViews>
  <sheetFormatPr defaultColWidth="9.140625" defaultRowHeight="16.5" x14ac:dyDescent="0.3"/>
  <cols>
    <col min="1" max="1" width="27" style="9" customWidth="1"/>
    <col min="2" max="2" width="15.425781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9</v>
      </c>
    </row>
    <row r="13" spans="1:10" s="1" customFormat="1" ht="12.75" x14ac:dyDescent="0.2">
      <c r="B13" s="2302"/>
      <c r="C13" s="2302"/>
      <c r="D13" s="2300"/>
      <c r="E13" s="1" t="s">
        <v>1785</v>
      </c>
      <c r="F13" s="15" t="str">
        <f>TEXT(C8,"0")&amp;" "&amp;TEXT(F12,"0")</f>
        <v>0 9</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5"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Record'!V14</f>
        <v>46661</v>
      </c>
      <c r="D22" s="49" t="s">
        <v>1657</v>
      </c>
      <c r="E22" s="51">
        <f>'Master Payment Record'!V15</f>
        <v>46752</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f>'PAF (8)'!B28</f>
        <v>0</v>
      </c>
      <c r="C26" s="11">
        <f>'PAF (8)'!C28</f>
        <v>0</v>
      </c>
      <c r="D26" s="11">
        <f>'PAF (8)'!D28</f>
        <v>0</v>
      </c>
      <c r="E26" s="11">
        <f>'PAF (8)'!E28</f>
        <v>0</v>
      </c>
      <c r="F26" s="11">
        <f>'PAF (8)'!F28</f>
        <v>0</v>
      </c>
      <c r="G26" s="3"/>
      <c r="H26" s="3"/>
      <c r="I26" s="1224"/>
      <c r="J26" s="1224"/>
    </row>
    <row r="27" spans="1:13" ht="12.75" customHeight="1" x14ac:dyDescent="0.3">
      <c r="A27" s="6" t="s">
        <v>1792</v>
      </c>
      <c r="B27" s="12">
        <f>'Master Payment Record'!V64</f>
        <v>0</v>
      </c>
      <c r="C27" s="10">
        <f>'Master Payment Record'!V58</f>
        <v>0</v>
      </c>
      <c r="D27" s="10">
        <f>'Master Payment Record'!V59</f>
        <v>0</v>
      </c>
      <c r="E27" s="10">
        <f>'Master Payment Record'!V60</f>
        <v>0</v>
      </c>
      <c r="F27" s="10">
        <f>'Master Payment Record'!V61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si="0"/>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1">E25-E28</f>
        <v>0</v>
      </c>
      <c r="F29" s="4">
        <f t="shared" si="1"/>
        <v>0</v>
      </c>
      <c r="G29" s="4">
        <f t="shared" si="1"/>
        <v>0</v>
      </c>
      <c r="H29" s="4">
        <f t="shared" si="1"/>
        <v>0</v>
      </c>
      <c r="I29" s="1225">
        <f t="shared" si="1"/>
        <v>0</v>
      </c>
      <c r="J29" s="1225">
        <f t="shared" si="1"/>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#9. 10/01/27-12/31/27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35:H36"/>
    <mergeCell ref="A3:J3"/>
    <mergeCell ref="B9:E9"/>
    <mergeCell ref="B12:D13"/>
    <mergeCell ref="A14:H15"/>
    <mergeCell ref="A23:J23"/>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19553" r:id="rId4" name="Check Box 1">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9554" r:id="rId5" name="Check Box 2">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9555" r:id="rId6" name="Check Box 3">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9556" r:id="rId7" name="Check Box 4">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9557" r:id="rId8" name="Check Box 5">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9558" r:id="rId9" name="Check Box 6">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9559" r:id="rId10" name="Check Box 7">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9560" r:id="rId11" name="Check Box 8">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19561" r:id="rId12" name="Check Box 9">
              <controlPr defaultSize="0" autoFill="0" autoLine="0" autoPict="0">
                <anchor moveWithCells="1">
                  <from>
                    <xdr:col>5</xdr:col>
                    <xdr:colOff>342900</xdr:colOff>
                    <xdr:row>18</xdr:row>
                    <xdr:rowOff>0</xdr:rowOff>
                  </from>
                  <to>
                    <xdr:col>5</xdr:col>
                    <xdr:colOff>657225</xdr:colOff>
                    <xdr:row>20</xdr:row>
                    <xdr:rowOff>28575</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E416-7E60-4217-A50D-BA06F9C2CDAA}">
  <sheetPr>
    <pageSetUpPr fitToPage="1"/>
  </sheetPr>
  <dimension ref="A1:M50"/>
  <sheetViews>
    <sheetView workbookViewId="0"/>
  </sheetViews>
  <sheetFormatPr defaultColWidth="9.140625" defaultRowHeight="16.5" x14ac:dyDescent="0.3"/>
  <cols>
    <col min="1" max="1" width="27" style="9" customWidth="1"/>
    <col min="2" max="2" width="15.425781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10</v>
      </c>
    </row>
    <row r="13" spans="1:10" s="1" customFormat="1" ht="12.75" x14ac:dyDescent="0.2">
      <c r="B13" s="2302"/>
      <c r="C13" s="2302"/>
      <c r="D13" s="2300"/>
      <c r="E13" s="1" t="s">
        <v>1785</v>
      </c>
      <c r="F13" s="15" t="str">
        <f>TEXT(C8,"0")&amp;" "&amp;TEXT(F12,"0")</f>
        <v>0 10</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5"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Record'!X14</f>
        <v>46753</v>
      </c>
      <c r="D22" s="49" t="s">
        <v>1657</v>
      </c>
      <c r="E22" s="51">
        <f>'Master Payment Record'!X15</f>
        <v>46843</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f>'PAF (9)'!B28</f>
        <v>0</v>
      </c>
      <c r="C26" s="11">
        <f>'PAF (9)'!C28</f>
        <v>0</v>
      </c>
      <c r="D26" s="11">
        <f>'PAF (9)'!D28</f>
        <v>0</v>
      </c>
      <c r="E26" s="11">
        <f>'PAF (9)'!E28</f>
        <v>0</v>
      </c>
      <c r="F26" s="11">
        <f>'PAF (9)'!F28</f>
        <v>0</v>
      </c>
      <c r="G26" s="3"/>
      <c r="H26" s="3"/>
      <c r="I26" s="1224"/>
      <c r="J26" s="1224"/>
    </row>
    <row r="27" spans="1:13" ht="12.75" customHeight="1" x14ac:dyDescent="0.3">
      <c r="A27" s="6" t="s">
        <v>1792</v>
      </c>
      <c r="B27" s="12">
        <f>'Master Payment Record'!X64</f>
        <v>0</v>
      </c>
      <c r="C27" s="10">
        <f>'Master Payment Record'!X58</f>
        <v>0</v>
      </c>
      <c r="D27" s="10">
        <f>'Master Payment Record'!X59</f>
        <v>0</v>
      </c>
      <c r="E27" s="10">
        <f>'Master Payment Record'!X60</f>
        <v>0</v>
      </c>
      <c r="F27" s="10">
        <f>'Master Payment Record'!X61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si="0"/>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1">E25-E28</f>
        <v>0</v>
      </c>
      <c r="F29" s="4">
        <f t="shared" si="1"/>
        <v>0</v>
      </c>
      <c r="G29" s="4">
        <f t="shared" si="1"/>
        <v>0</v>
      </c>
      <c r="H29" s="4">
        <f t="shared" si="1"/>
        <v>0</v>
      </c>
      <c r="I29" s="1225">
        <f t="shared" si="1"/>
        <v>0</v>
      </c>
      <c r="J29" s="1225">
        <f t="shared" si="1"/>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#10. 01/01/28-03/31/28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35:H36"/>
    <mergeCell ref="A3:J3"/>
    <mergeCell ref="B9:E9"/>
    <mergeCell ref="B12:D13"/>
    <mergeCell ref="A14:H15"/>
    <mergeCell ref="A23:J23"/>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0577" r:id="rId4" name="Check Box 1">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0578" r:id="rId5" name="Check Box 2">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0579" r:id="rId6" name="Check Box 3">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0580" r:id="rId7" name="Check Box 4">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0581" r:id="rId8" name="Check Box 5">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0582" r:id="rId9" name="Check Box 6">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0583" r:id="rId10" name="Check Box 7">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0584" r:id="rId11" name="Check Box 8">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0585" r:id="rId12" name="Check Box 9">
              <controlPr defaultSize="0" autoFill="0" autoLine="0" autoPict="0">
                <anchor moveWithCells="1">
                  <from>
                    <xdr:col>5</xdr:col>
                    <xdr:colOff>342900</xdr:colOff>
                    <xdr:row>18</xdr:row>
                    <xdr:rowOff>0</xdr:rowOff>
                  </from>
                  <to>
                    <xdr:col>5</xdr:col>
                    <xdr:colOff>657225</xdr:colOff>
                    <xdr:row>20</xdr:row>
                    <xdr:rowOff>28575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AD51-D23C-4836-B652-C7AA0222BD5E}">
  <sheetPr>
    <pageSetUpPr fitToPage="1"/>
  </sheetPr>
  <dimension ref="A1:M50"/>
  <sheetViews>
    <sheetView workbookViewId="0"/>
  </sheetViews>
  <sheetFormatPr defaultColWidth="9.140625" defaultRowHeight="16.5" x14ac:dyDescent="0.3"/>
  <cols>
    <col min="1" max="1" width="27" style="9" customWidth="1"/>
    <col min="2" max="2" width="15.425781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11</v>
      </c>
    </row>
    <row r="13" spans="1:10" s="1" customFormat="1" ht="12.75" x14ac:dyDescent="0.2">
      <c r="B13" s="2302"/>
      <c r="C13" s="2302"/>
      <c r="D13" s="2300"/>
      <c r="E13" s="1" t="s">
        <v>1785</v>
      </c>
      <c r="F13" s="15" t="str">
        <f>TEXT(C8,"0")&amp;" "&amp;TEXT(F12,"0")</f>
        <v>0 11</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5"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Record'!Z14</f>
        <v>46844</v>
      </c>
      <c r="D22" s="49" t="s">
        <v>1657</v>
      </c>
      <c r="E22" s="51">
        <f>'Master Payment Record'!Z15</f>
        <v>46934</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f>'PAF (10)'!B28</f>
        <v>0</v>
      </c>
      <c r="C26" s="11">
        <f>'PAF (10)'!C28</f>
        <v>0</v>
      </c>
      <c r="D26" s="11">
        <f>'PAF (10)'!D28</f>
        <v>0</v>
      </c>
      <c r="E26" s="11">
        <f>'PAF (10)'!E28</f>
        <v>0</v>
      </c>
      <c r="F26" s="11">
        <f>'PAF (10)'!F28</f>
        <v>0</v>
      </c>
      <c r="G26" s="3"/>
      <c r="H26" s="3"/>
      <c r="I26" s="1224"/>
      <c r="J26" s="1224"/>
    </row>
    <row r="27" spans="1:13" ht="12.75" customHeight="1" x14ac:dyDescent="0.3">
      <c r="A27" s="6" t="s">
        <v>1792</v>
      </c>
      <c r="B27" s="12">
        <f>'Master Payment Record'!Z64</f>
        <v>0</v>
      </c>
      <c r="C27" s="10">
        <f>'Master Payment Record'!Z58</f>
        <v>0</v>
      </c>
      <c r="D27" s="10">
        <f>'Master Payment Record'!Z59</f>
        <v>0</v>
      </c>
      <c r="E27" s="10">
        <f>'Master Payment Record'!Z60</f>
        <v>0</v>
      </c>
      <c r="F27" s="10">
        <f>'Master Payment Record'!Z61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si="0"/>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1">E25-E28</f>
        <v>0</v>
      </c>
      <c r="F29" s="4">
        <f t="shared" si="1"/>
        <v>0</v>
      </c>
      <c r="G29" s="4">
        <f t="shared" si="1"/>
        <v>0</v>
      </c>
      <c r="H29" s="4">
        <f t="shared" si="1"/>
        <v>0</v>
      </c>
      <c r="I29" s="1225">
        <f t="shared" si="1"/>
        <v>0</v>
      </c>
      <c r="J29" s="1225">
        <f t="shared" si="1"/>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#11. 04/01/28-06/30/28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35:H36"/>
    <mergeCell ref="A3:J3"/>
    <mergeCell ref="B9:E9"/>
    <mergeCell ref="B12:D13"/>
    <mergeCell ref="A14:H15"/>
    <mergeCell ref="A23:J23"/>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601" r:id="rId4" name="Check Box 1">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1602" r:id="rId5" name="Check Box 2">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1603" r:id="rId6" name="Check Box 3">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1604" r:id="rId7" name="Check Box 4">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1605" r:id="rId8" name="Check Box 5">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1606" r:id="rId9" name="Check Box 6">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1607" r:id="rId10" name="Check Box 7">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1608" r:id="rId11" name="Check Box 8">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1609" r:id="rId12" name="Check Box 9">
              <controlPr defaultSize="0" autoFill="0" autoLine="0" autoPict="0">
                <anchor moveWithCells="1">
                  <from>
                    <xdr:col>5</xdr:col>
                    <xdr:colOff>342900</xdr:colOff>
                    <xdr:row>18</xdr:row>
                    <xdr:rowOff>0</xdr:rowOff>
                  </from>
                  <to>
                    <xdr:col>5</xdr:col>
                    <xdr:colOff>657225</xdr:colOff>
                    <xdr:row>20</xdr:row>
                    <xdr:rowOff>28575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77D2-2505-4E08-BF61-ECD85F542C03}">
  <sheetPr>
    <pageSetUpPr fitToPage="1"/>
  </sheetPr>
  <dimension ref="A1:M50"/>
  <sheetViews>
    <sheetView workbookViewId="0"/>
  </sheetViews>
  <sheetFormatPr defaultColWidth="9.140625" defaultRowHeight="16.5" x14ac:dyDescent="0.3"/>
  <cols>
    <col min="1" max="1" width="27" style="9" customWidth="1"/>
    <col min="2" max="2" width="15.42578125" style="9" customWidth="1"/>
    <col min="3" max="3" width="15" style="9" customWidth="1"/>
    <col min="4" max="4" width="13.85546875" style="9" customWidth="1"/>
    <col min="5" max="5" width="12.5703125" style="9" customWidth="1"/>
    <col min="6" max="6" width="13.42578125" style="9" customWidth="1"/>
    <col min="7" max="7" width="11.140625" style="9" hidden="1" customWidth="1"/>
    <col min="8" max="8" width="11" style="9" hidden="1" customWidth="1"/>
    <col min="9" max="9" width="12.5703125" style="9" customWidth="1"/>
    <col min="10" max="10" width="11.85546875" style="9" customWidth="1"/>
    <col min="11" max="11" width="9.140625" style="9" customWidth="1"/>
    <col min="12" max="16384" width="9.140625" style="9"/>
  </cols>
  <sheetData>
    <row r="1" spans="1:10" ht="34.5" customHeight="1" x14ac:dyDescent="0.3">
      <c r="A1" s="9" t="s">
        <v>1769</v>
      </c>
    </row>
    <row r="2" spans="1:10" x14ac:dyDescent="0.3">
      <c r="A2" s="27" t="s">
        <v>1770</v>
      </c>
    </row>
    <row r="3" spans="1:10" ht="25.5" x14ac:dyDescent="0.35">
      <c r="A3" s="2305" t="s">
        <v>1771</v>
      </c>
      <c r="B3" s="2305"/>
      <c r="C3" s="2305"/>
      <c r="D3" s="2305"/>
      <c r="E3" s="2305"/>
      <c r="F3" s="2305"/>
      <c r="G3" s="2305"/>
      <c r="H3" s="2305"/>
      <c r="I3" s="2305"/>
      <c r="J3" s="2305"/>
    </row>
    <row r="4" spans="1:10" ht="13.5" customHeight="1" x14ac:dyDescent="0.3">
      <c r="A4" s="1"/>
      <c r="B4" s="53" t="s">
        <v>1772</v>
      </c>
      <c r="C4" s="1"/>
      <c r="D4" s="1"/>
      <c r="E4" s="53" t="s">
        <v>1773</v>
      </c>
      <c r="F4" s="1"/>
      <c r="G4" s="1"/>
      <c r="H4" s="1"/>
    </row>
    <row r="5" spans="1:10" ht="12" customHeight="1" x14ac:dyDescent="0.3">
      <c r="A5" s="1"/>
      <c r="B5" s="53" t="s">
        <v>1774</v>
      </c>
      <c r="C5" s="1"/>
      <c r="D5" s="1"/>
      <c r="E5" s="53" t="s">
        <v>1775</v>
      </c>
      <c r="F5" s="1"/>
      <c r="G5" s="1"/>
      <c r="H5" s="1"/>
    </row>
    <row r="6" spans="1:10" ht="12.75" customHeight="1" x14ac:dyDescent="0.3">
      <c r="A6" s="1"/>
      <c r="B6" s="53" t="s">
        <v>1776</v>
      </c>
      <c r="C6" s="1"/>
      <c r="D6" s="1"/>
      <c r="E6" s="53" t="s">
        <v>1777</v>
      </c>
      <c r="F6" s="1"/>
      <c r="G6" s="1"/>
      <c r="H6" s="1"/>
    </row>
    <row r="7" spans="1:10" ht="4.5" customHeight="1" x14ac:dyDescent="0.3">
      <c r="A7" s="1"/>
      <c r="B7" s="1"/>
      <c r="C7" s="1"/>
      <c r="D7" s="1"/>
      <c r="E7" s="1"/>
      <c r="F7" s="1"/>
      <c r="G7" s="1"/>
      <c r="H7" s="1"/>
    </row>
    <row r="8" spans="1:10" s="1" customFormat="1" ht="12.75" x14ac:dyDescent="0.2">
      <c r="A8" s="5" t="s">
        <v>1778</v>
      </c>
      <c r="B8" s="1" t="s">
        <v>1779</v>
      </c>
      <c r="C8" s="13">
        <f>'Master Payment Record'!C1</f>
        <v>0</v>
      </c>
      <c r="D8" s="49" t="s">
        <v>381</v>
      </c>
      <c r="E8" s="54" t="str">
        <f>'Master Payment Record'!B4</f>
        <v>[Name of Applicant]</v>
      </c>
      <c r="F8" s="1458"/>
    </row>
    <row r="9" spans="1:10" s="1" customFormat="1" ht="15" customHeight="1" x14ac:dyDescent="0.2">
      <c r="A9" s="5" t="s">
        <v>378</v>
      </c>
      <c r="B9" s="2306" t="s">
        <v>1780</v>
      </c>
      <c r="C9" s="2306"/>
      <c r="D9" s="2306"/>
      <c r="E9" s="2306"/>
      <c r="F9" s="1458"/>
    </row>
    <row r="10" spans="1:10" s="1" customFormat="1" ht="12.75" customHeight="1" x14ac:dyDescent="0.2">
      <c r="A10" s="5" t="s">
        <v>379</v>
      </c>
      <c r="B10" s="1" t="s">
        <v>1781</v>
      </c>
      <c r="E10" s="1458"/>
      <c r="F10" s="1458"/>
    </row>
    <row r="11" spans="1:10" s="1" customFormat="1" ht="12.75" customHeight="1" x14ac:dyDescent="0.2">
      <c r="A11" s="5" t="s">
        <v>377</v>
      </c>
      <c r="B11" s="1226"/>
      <c r="E11" s="1458"/>
      <c r="F11" s="1458"/>
    </row>
    <row r="12" spans="1:10" s="1" customFormat="1" ht="12.75" x14ac:dyDescent="0.2">
      <c r="A12" s="5" t="s">
        <v>1782</v>
      </c>
      <c r="B12" s="2301" t="s">
        <v>1783</v>
      </c>
      <c r="C12" s="2302"/>
      <c r="D12" s="2300"/>
      <c r="E12" s="1" t="s">
        <v>1784</v>
      </c>
      <c r="F12" s="14">
        <v>12</v>
      </c>
    </row>
    <row r="13" spans="1:10" s="1" customFormat="1" ht="12.75" x14ac:dyDescent="0.2">
      <c r="B13" s="2302"/>
      <c r="C13" s="2302"/>
      <c r="D13" s="2300"/>
      <c r="E13" s="1" t="s">
        <v>1785</v>
      </c>
      <c r="F13" s="15" t="str">
        <f>TEXT(C8,"0")&amp;" "&amp;TEXT(F12,"0")</f>
        <v>0 12</v>
      </c>
    </row>
    <row r="14" spans="1:10" s="1" customFormat="1" ht="3" customHeight="1" x14ac:dyDescent="0.2">
      <c r="A14" s="2300" t="str">
        <f>"Attached is a reimbursement request from "&amp;E8&amp;", in the amount of "&amp;TEXT(B27,"$#,##.00")&amp;" for eligible work done in association with the TMDL Implementation in the "&amp;E31&amp;" as part of the 319h grant."</f>
        <v>Attached is a reimbursement request from [Name of Applicant], in the amount of $.00 for eligible work done in association with the TMDL Implementation in the  as part of the 319h grant.</v>
      </c>
      <c r="B14" s="2300"/>
      <c r="C14" s="2300"/>
      <c r="D14" s="2300"/>
      <c r="E14" s="2300"/>
      <c r="F14" s="2300"/>
      <c r="G14" s="2300"/>
      <c r="H14" s="2300"/>
    </row>
    <row r="15" spans="1:10" s="1" customFormat="1" ht="34.5" customHeight="1" x14ac:dyDescent="0.2">
      <c r="A15" s="2300"/>
      <c r="B15" s="2300"/>
      <c r="C15" s="2300"/>
      <c r="D15" s="2300"/>
      <c r="E15" s="2300"/>
      <c r="F15" s="2300"/>
      <c r="G15" s="2300"/>
      <c r="H15" s="2300"/>
    </row>
    <row r="16" spans="1:10" s="1" customFormat="1" ht="6" customHeight="1" x14ac:dyDescent="0.2">
      <c r="A16" s="1457"/>
      <c r="B16" s="1457"/>
      <c r="C16" s="1457"/>
      <c r="D16" s="1457"/>
      <c r="E16" s="1457"/>
      <c r="F16" s="1457"/>
    </row>
    <row r="17" spans="1:13" s="1" customFormat="1" ht="20.25" customHeight="1" x14ac:dyDescent="0.3">
      <c r="A17" s="1" t="s">
        <v>1786</v>
      </c>
      <c r="B17" s="49" t="s">
        <v>1655</v>
      </c>
      <c r="C17" s="50" t="str">
        <f>'Grantee Project Data'!C31</f>
        <v>(MM/DD/YYYY)</v>
      </c>
      <c r="D17" s="49" t="s">
        <v>1657</v>
      </c>
      <c r="E17" s="51" t="str">
        <f>'Grantee Project Data'!C32</f>
        <v>(MM/DD/YYYY)</v>
      </c>
      <c r="F17" s="9"/>
      <c r="G17" s="9"/>
      <c r="H17" s="9"/>
      <c r="I17" s="9"/>
      <c r="J17" s="9"/>
      <c r="K17" s="9"/>
      <c r="L17" s="9"/>
      <c r="M17" s="9"/>
    </row>
    <row r="18" spans="1:13" ht="7.5" customHeight="1" x14ac:dyDescent="0.3">
      <c r="A18" s="1"/>
      <c r="B18" s="1"/>
    </row>
    <row r="19" spans="1:13" ht="15" customHeight="1" x14ac:dyDescent="0.3">
      <c r="A19" s="1" t="s">
        <v>1787</v>
      </c>
      <c r="B19" s="1"/>
      <c r="C19" s="1"/>
      <c r="D19" s="1" t="s">
        <v>1788</v>
      </c>
      <c r="E19" s="1"/>
    </row>
    <row r="20" spans="1:13" ht="15" hidden="1" customHeight="1" x14ac:dyDescent="0.3">
      <c r="C20" s="1"/>
    </row>
    <row r="21" spans="1:13" ht="7.5" customHeight="1" x14ac:dyDescent="0.3">
      <c r="A21" s="1"/>
      <c r="B21" s="1"/>
    </row>
    <row r="22" spans="1:13" x14ac:dyDescent="0.3">
      <c r="A22" s="49" t="s">
        <v>1730</v>
      </c>
      <c r="B22" s="52" t="s">
        <v>1655</v>
      </c>
      <c r="C22" s="51">
        <f>'Master Payment Record'!AB14</f>
        <v>46935</v>
      </c>
      <c r="D22" s="49" t="s">
        <v>1657</v>
      </c>
      <c r="E22" s="51">
        <f>'Master Payment Record'!AB15</f>
        <v>47026</v>
      </c>
      <c r="F22" s="1"/>
      <c r="G22" s="1"/>
      <c r="H22" s="1"/>
    </row>
    <row r="23" spans="1:13" x14ac:dyDescent="0.3">
      <c r="A23" s="2303" t="s">
        <v>1789</v>
      </c>
      <c r="B23" s="2304"/>
      <c r="C23" s="2304"/>
      <c r="D23" s="2304"/>
      <c r="E23" s="2304"/>
      <c r="F23" s="2304"/>
      <c r="G23" s="2304"/>
      <c r="H23" s="2304"/>
      <c r="I23" s="2304"/>
      <c r="J23" s="2304"/>
    </row>
    <row r="24" spans="1:13" x14ac:dyDescent="0.3">
      <c r="A24" s="2"/>
      <c r="B24" s="16" t="s">
        <v>872</v>
      </c>
      <c r="C24" s="16" t="e">
        <f>'Master Payment Record'!A58</f>
        <v>#REF!</v>
      </c>
      <c r="D24" s="16" t="e">
        <f>'Master Payment Record'!A59</f>
        <v>#REF!</v>
      </c>
      <c r="E24" s="8" t="e">
        <f>'Master Payment Record'!A60</f>
        <v>#REF!</v>
      </c>
      <c r="F24" s="150" t="e">
        <f>'Master Payment Record'!A61</f>
        <v>#REF!</v>
      </c>
      <c r="G24" s="150"/>
      <c r="H24" s="150"/>
      <c r="I24" s="1222"/>
      <c r="J24" s="1222"/>
    </row>
    <row r="25" spans="1:13" ht="12.75" customHeight="1" x14ac:dyDescent="0.3">
      <c r="A25" s="6" t="s">
        <v>1790</v>
      </c>
      <c r="B25" s="11">
        <f>'Master Payment Record'!B64</f>
        <v>0</v>
      </c>
      <c r="C25" s="11">
        <f>'Master Payment Record'!B58</f>
        <v>0</v>
      </c>
      <c r="D25" s="11">
        <f>'Master Payment Record'!B59</f>
        <v>0</v>
      </c>
      <c r="E25" s="11">
        <f>'Master Payment Record'!B60</f>
        <v>0</v>
      </c>
      <c r="F25" s="11">
        <f>'Master Payment Record'!B61</f>
        <v>0</v>
      </c>
      <c r="G25" s="11"/>
      <c r="H25" s="11"/>
      <c r="I25" s="1223"/>
      <c r="J25" s="1223"/>
    </row>
    <row r="26" spans="1:13" ht="12.75" customHeight="1" x14ac:dyDescent="0.3">
      <c r="A26" s="6" t="s">
        <v>1791</v>
      </c>
      <c r="B26" s="11">
        <f>'PAF (11)'!B28</f>
        <v>0</v>
      </c>
      <c r="C26" s="11">
        <f>'PAF (11)'!C28</f>
        <v>0</v>
      </c>
      <c r="D26" s="11">
        <f>'PAF (11)'!D28</f>
        <v>0</v>
      </c>
      <c r="E26" s="11">
        <f>'PAF (11)'!E28</f>
        <v>0</v>
      </c>
      <c r="F26" s="11">
        <f>'PAF (11)'!F28</f>
        <v>0</v>
      </c>
      <c r="G26" s="3"/>
      <c r="H26" s="3"/>
      <c r="I26" s="1224"/>
      <c r="J26" s="1224"/>
    </row>
    <row r="27" spans="1:13" ht="12.75" customHeight="1" x14ac:dyDescent="0.3">
      <c r="A27" s="6" t="s">
        <v>1792</v>
      </c>
      <c r="B27" s="12">
        <f>'Master Payment Record'!AB64</f>
        <v>0</v>
      </c>
      <c r="C27" s="10">
        <f>'Master Payment Record'!AB58</f>
        <v>0</v>
      </c>
      <c r="D27" s="10">
        <f>'Master Payment Record'!AB59</f>
        <v>0</v>
      </c>
      <c r="E27" s="10">
        <f>'Master Payment Record'!AB60</f>
        <v>0</v>
      </c>
      <c r="F27" s="10">
        <f>'Master Payment Record'!AB61</f>
        <v>0</v>
      </c>
      <c r="G27" s="3"/>
      <c r="H27" s="3"/>
      <c r="I27" s="1224"/>
      <c r="J27" s="1224"/>
    </row>
    <row r="28" spans="1:13" ht="12.75" customHeight="1" x14ac:dyDescent="0.3">
      <c r="A28" s="6" t="s">
        <v>1793</v>
      </c>
      <c r="B28" s="3">
        <f>B26+B27</f>
        <v>0</v>
      </c>
      <c r="C28" s="3">
        <f>C26+C27</f>
        <v>0</v>
      </c>
      <c r="D28" s="3">
        <f t="shared" ref="D28:J28" si="0">D26+D27</f>
        <v>0</v>
      </c>
      <c r="E28" s="3">
        <f t="shared" si="0"/>
        <v>0</v>
      </c>
      <c r="F28" s="3">
        <f t="shared" si="0"/>
        <v>0</v>
      </c>
      <c r="G28" s="3">
        <f t="shared" si="0"/>
        <v>0</v>
      </c>
      <c r="H28" s="3">
        <f t="shared" si="0"/>
        <v>0</v>
      </c>
      <c r="I28" s="1224">
        <f t="shared" si="0"/>
        <v>0</v>
      </c>
      <c r="J28" s="1224">
        <f t="shared" si="0"/>
        <v>0</v>
      </c>
    </row>
    <row r="29" spans="1:13" x14ac:dyDescent="0.3">
      <c r="A29" s="7" t="s">
        <v>1794</v>
      </c>
      <c r="B29" s="4">
        <f>B25-B28</f>
        <v>0</v>
      </c>
      <c r="C29" s="4">
        <f>C25-C28</f>
        <v>0</v>
      </c>
      <c r="D29" s="4">
        <f>D25-D28</f>
        <v>0</v>
      </c>
      <c r="E29" s="4">
        <f t="shared" ref="E29:J29" si="1">E25-E28</f>
        <v>0</v>
      </c>
      <c r="F29" s="4">
        <f t="shared" si="1"/>
        <v>0</v>
      </c>
      <c r="G29" s="4">
        <f t="shared" si="1"/>
        <v>0</v>
      </c>
      <c r="H29" s="4">
        <f t="shared" si="1"/>
        <v>0</v>
      </c>
      <c r="I29" s="1225">
        <f t="shared" si="1"/>
        <v>0</v>
      </c>
      <c r="J29" s="1225">
        <f t="shared" si="1"/>
        <v>0</v>
      </c>
    </row>
    <row r="30" spans="1:13" ht="6.75" customHeight="1" x14ac:dyDescent="0.3"/>
    <row r="31" spans="1:13" ht="17.25" customHeight="1" x14ac:dyDescent="0.3">
      <c r="A31" s="9" t="s">
        <v>1795</v>
      </c>
      <c r="E31" s="991"/>
      <c r="F31" s="991"/>
    </row>
    <row r="32" spans="1:13" ht="17.25" customHeight="1" x14ac:dyDescent="0.3">
      <c r="A32" s="9" t="s">
        <v>1796</v>
      </c>
      <c r="E32" s="991"/>
      <c r="F32" s="991"/>
    </row>
    <row r="33" spans="1:10" x14ac:dyDescent="0.3">
      <c r="A33" s="9" t="s">
        <v>1797</v>
      </c>
    </row>
    <row r="34" spans="1:10" ht="6" customHeight="1" x14ac:dyDescent="0.3"/>
    <row r="35" spans="1:10" ht="13.5" customHeight="1" x14ac:dyDescent="0.3">
      <c r="A35" s="2300" t="str">
        <f>"Comments: Authorization for payment of reimbursement #"&amp;(TEXT(F12,"0")&amp;". "&amp;(TEXT(C22,"MM/DD/YY")&amp;"-"&amp;TEXT(E22, "MM/DD/YY")&amp;" is contained in this memo, covering claimed eligible costs. All required reports and deliverables have been received."))</f>
        <v>Comments: Authorization for payment of reimbursement #12. 07/01/28-09/30/28 is contained in this memo, covering claimed eligible costs. All required reports and deliverables have been received.</v>
      </c>
      <c r="B35" s="2300"/>
      <c r="C35" s="2300"/>
      <c r="D35" s="2300"/>
      <c r="E35" s="2300"/>
      <c r="F35" s="2300"/>
      <c r="G35" s="2300"/>
      <c r="H35" s="2300"/>
    </row>
    <row r="36" spans="1:10" ht="15" customHeight="1" x14ac:dyDescent="0.3">
      <c r="A36" s="2300"/>
      <c r="B36" s="2300"/>
      <c r="C36" s="2300"/>
      <c r="D36" s="2300"/>
      <c r="E36" s="2300"/>
      <c r="F36" s="2300"/>
      <c r="G36" s="2300"/>
      <c r="H36" s="2300"/>
    </row>
    <row r="37" spans="1:10" ht="4.5" customHeight="1" x14ac:dyDescent="0.3"/>
    <row r="38" spans="1:10" ht="16.5" customHeight="1" x14ac:dyDescent="0.3">
      <c r="B38" s="28" t="s">
        <v>1798</v>
      </c>
      <c r="E38" s="9" t="s">
        <v>1697</v>
      </c>
      <c r="F38" s="29">
        <f>B11</f>
        <v>0</v>
      </c>
    </row>
    <row r="39" spans="1:10" ht="12.75" customHeight="1" x14ac:dyDescent="0.3">
      <c r="B39" s="36" t="s">
        <v>1799</v>
      </c>
      <c r="F39" s="37"/>
    </row>
    <row r="40" spans="1:10" ht="6.75" customHeight="1" thickBot="1" x14ac:dyDescent="0.35">
      <c r="A40" s="30"/>
      <c r="B40" s="30"/>
      <c r="C40" s="30"/>
      <c r="D40" s="30"/>
      <c r="E40" s="30"/>
      <c r="F40" s="30"/>
      <c r="G40" s="30"/>
      <c r="H40" s="30"/>
      <c r="I40" s="30"/>
      <c r="J40" s="30"/>
    </row>
    <row r="41" spans="1:10" ht="30.75" customHeight="1" thickTop="1" thickBot="1" x14ac:dyDescent="0.35">
      <c r="A41" s="26" t="s">
        <v>1800</v>
      </c>
      <c r="B41" s="874" t="e">
        <f>C24</f>
        <v>#REF!</v>
      </c>
      <c r="C41" s="874" t="e">
        <f>D24</f>
        <v>#REF!</v>
      </c>
      <c r="D41" s="874" t="e">
        <f>E24</f>
        <v>#REF!</v>
      </c>
      <c r="E41" s="874" t="e">
        <f>F24</f>
        <v>#REF!</v>
      </c>
      <c r="F41" s="1210">
        <f>I24</f>
        <v>0</v>
      </c>
      <c r="G41" s="1211">
        <f>H24</f>
        <v>0</v>
      </c>
      <c r="H41" s="1212"/>
      <c r="I41" s="1213">
        <f>J24</f>
        <v>0</v>
      </c>
    </row>
    <row r="42" spans="1:10" x14ac:dyDescent="0.3">
      <c r="A42" s="21" t="s">
        <v>1801</v>
      </c>
      <c r="B42" s="22">
        <f>C27</f>
        <v>0</v>
      </c>
      <c r="C42" s="22">
        <f>D27</f>
        <v>0</v>
      </c>
      <c r="D42" s="23">
        <f>E27</f>
        <v>0</v>
      </c>
      <c r="E42" s="22">
        <f>F27</f>
        <v>0</v>
      </c>
      <c r="F42" s="1214">
        <f>I27</f>
        <v>0</v>
      </c>
      <c r="G42" s="1215">
        <f>H27</f>
        <v>0</v>
      </c>
      <c r="H42" s="1216"/>
      <c r="I42" s="1217">
        <f>J27</f>
        <v>0</v>
      </c>
    </row>
    <row r="43" spans="1:10" ht="12" customHeight="1" x14ac:dyDescent="0.3">
      <c r="A43" s="21" t="s">
        <v>1802</v>
      </c>
      <c r="B43" s="55">
        <f>'Project Coding'!G5</f>
        <v>0</v>
      </c>
      <c r="C43" s="24">
        <f>'Project Coding'!G22</f>
        <v>0</v>
      </c>
      <c r="D43" s="24">
        <f>'Project Coding'!G39</f>
        <v>0</v>
      </c>
      <c r="E43" s="24">
        <f>'Project Coding'!G56</f>
        <v>0</v>
      </c>
      <c r="F43" s="1218"/>
      <c r="G43" s="1218" t="s">
        <v>1803</v>
      </c>
      <c r="H43" s="1216"/>
      <c r="I43" s="1219"/>
    </row>
    <row r="44" spans="1:10" ht="12" customHeight="1" x14ac:dyDescent="0.3">
      <c r="A44" s="21" t="s">
        <v>355</v>
      </c>
      <c r="B44" s="55">
        <f>'Project Coding'!G6</f>
        <v>0</v>
      </c>
      <c r="C44" s="24">
        <f>'Project Coding'!G23</f>
        <v>0</v>
      </c>
      <c r="D44" s="24">
        <f>'Project Coding'!G40</f>
        <v>0</v>
      </c>
      <c r="E44" s="24">
        <f>'Project Coding'!G57</f>
        <v>0</v>
      </c>
      <c r="F44" s="1218"/>
      <c r="G44" s="1218" t="s">
        <v>1804</v>
      </c>
      <c r="H44" s="1216"/>
      <c r="I44" s="1219"/>
    </row>
    <row r="45" spans="1:10" ht="12" customHeight="1" x14ac:dyDescent="0.3">
      <c r="A45" s="21" t="s">
        <v>1805</v>
      </c>
      <c r="B45" s="55">
        <f>'Project Coding'!G8</f>
        <v>0</v>
      </c>
      <c r="C45" s="24">
        <f>'Project Coding'!G25</f>
        <v>0</v>
      </c>
      <c r="D45" s="24">
        <f>'Project Coding'!G42</f>
        <v>0</v>
      </c>
      <c r="E45" s="24">
        <f>'Project Coding'!G59</f>
        <v>0</v>
      </c>
      <c r="F45" s="1218"/>
      <c r="G45" s="1218" t="s">
        <v>1806</v>
      </c>
      <c r="H45" s="1216"/>
      <c r="I45" s="1219"/>
    </row>
    <row r="46" spans="1:10" ht="12" customHeight="1" x14ac:dyDescent="0.3">
      <c r="A46" s="21" t="s">
        <v>358</v>
      </c>
      <c r="B46" s="55">
        <f>'Project Coding'!G9</f>
        <v>0</v>
      </c>
      <c r="C46" s="55">
        <f>'Project Coding'!G26</f>
        <v>0</v>
      </c>
      <c r="D46" s="24">
        <f>'Project Coding'!G43</f>
        <v>0</v>
      </c>
      <c r="E46" s="24">
        <f>'Project Coding'!G60</f>
        <v>0</v>
      </c>
      <c r="F46" s="1218"/>
      <c r="G46" s="1218"/>
      <c r="H46" s="1216"/>
      <c r="I46" s="1219"/>
    </row>
    <row r="47" spans="1:10" ht="12" customHeight="1" x14ac:dyDescent="0.3">
      <c r="A47" s="21" t="s">
        <v>1807</v>
      </c>
      <c r="B47" s="55">
        <f>'Project Coding'!G10</f>
        <v>0</v>
      </c>
      <c r="C47" s="55">
        <f>'Project Coding'!G27</f>
        <v>0</v>
      </c>
      <c r="D47" s="24">
        <f>'Project Coding'!G44</f>
        <v>0</v>
      </c>
      <c r="E47" s="24">
        <f>'Project Coding'!G61</f>
        <v>0</v>
      </c>
      <c r="F47" s="1218"/>
      <c r="G47" s="1218" t="s">
        <v>1808</v>
      </c>
      <c r="H47" s="1216"/>
      <c r="I47" s="1219"/>
    </row>
    <row r="48" spans="1:10" ht="12" customHeight="1" x14ac:dyDescent="0.3">
      <c r="A48" s="21" t="s">
        <v>1809</v>
      </c>
      <c r="B48" s="55">
        <f>'Project Coding'!G11</f>
        <v>0</v>
      </c>
      <c r="C48" s="55">
        <f>'Project Coding'!G28</f>
        <v>0</v>
      </c>
      <c r="D48" s="24">
        <f>'Project Coding'!G45</f>
        <v>0</v>
      </c>
      <c r="E48" s="24">
        <f>'Project Coding'!G62</f>
        <v>0</v>
      </c>
      <c r="F48" s="1218"/>
      <c r="G48" s="1218" t="s">
        <v>1810</v>
      </c>
      <c r="H48" s="1216"/>
      <c r="I48" s="1219"/>
    </row>
    <row r="49" spans="1:9" x14ac:dyDescent="0.3">
      <c r="A49" s="21" t="s">
        <v>1811</v>
      </c>
      <c r="B49" s="55">
        <f>'Project Coding'!G7</f>
        <v>0</v>
      </c>
      <c r="C49" s="24">
        <f>'Project Coding'!G24</f>
        <v>0</v>
      </c>
      <c r="D49" s="24">
        <f>'Project Coding'!G41</f>
        <v>0</v>
      </c>
      <c r="E49" s="24">
        <f>'Project Coding'!G58</f>
        <v>0</v>
      </c>
      <c r="F49" s="1218"/>
      <c r="G49" s="1218"/>
      <c r="H49" s="1216"/>
      <c r="I49" s="1219"/>
    </row>
    <row r="50" spans="1:9" ht="17.25" thickBot="1" x14ac:dyDescent="0.35">
      <c r="A50" s="21" t="s">
        <v>1812</v>
      </c>
      <c r="B50" s="56">
        <f>'Project Coding'!G12</f>
        <v>0</v>
      </c>
      <c r="C50" s="25">
        <f>'Project Coding'!G29</f>
        <v>0</v>
      </c>
      <c r="D50" s="25">
        <f>'Project Coding'!G46</f>
        <v>0</v>
      </c>
      <c r="E50" s="25">
        <f>'Project Coding'!G63</f>
        <v>0</v>
      </c>
      <c r="F50" s="1220"/>
      <c r="G50" s="1220" t="s">
        <v>1813</v>
      </c>
      <c r="H50" s="1216"/>
      <c r="I50" s="1221"/>
    </row>
  </sheetData>
  <mergeCells count="6">
    <mergeCell ref="A35:H36"/>
    <mergeCell ref="A3:J3"/>
    <mergeCell ref="B9:E9"/>
    <mergeCell ref="B12:D13"/>
    <mergeCell ref="A14:H15"/>
    <mergeCell ref="A23:J23"/>
  </mergeCells>
  <pageMargins left="0.47" right="0.33" top="0.56000000000000005" bottom="0.91" header="0.39" footer="0.41"/>
  <pageSetup orientation="portrait" r:id="rId1"/>
  <headerFooter>
    <oddFooter>&amp;L&amp;Z&amp;F(&amp;A) - Created: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625" r:id="rId4" name="Check Box 1">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2626" r:id="rId5" name="Check Box 2">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2627" r:id="rId6" name="Check Box 3">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2628" r:id="rId7" name="Check Box 4">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2629" r:id="rId8" name="Check Box 5">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2630" r:id="rId9" name="Check Box 6">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2631" r:id="rId10" name="Check Box 7">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2632" r:id="rId11" name="Check Box 8">
              <controlPr defaultSize="0" autoFill="0" autoLine="0" autoPict="0">
                <anchor moveWithCells="1">
                  <from>
                    <xdr:col>1</xdr:col>
                    <xdr:colOff>571500</xdr:colOff>
                    <xdr:row>18</xdr:row>
                    <xdr:rowOff>9525</xdr:rowOff>
                  </from>
                  <to>
                    <xdr:col>1</xdr:col>
                    <xdr:colOff>885825</xdr:colOff>
                    <xdr:row>20</xdr:row>
                    <xdr:rowOff>38100</xdr:rowOff>
                  </to>
                </anchor>
              </controlPr>
            </control>
          </mc:Choice>
        </mc:AlternateContent>
        <mc:AlternateContent xmlns:mc="http://schemas.openxmlformats.org/markup-compatibility/2006">
          <mc:Choice Requires="x14">
            <control shapeId="922633" r:id="rId12" name="Check Box 9">
              <controlPr defaultSize="0" autoFill="0" autoLine="0" autoPict="0">
                <anchor moveWithCells="1">
                  <from>
                    <xdr:col>5</xdr:col>
                    <xdr:colOff>342900</xdr:colOff>
                    <xdr:row>18</xdr:row>
                    <xdr:rowOff>0</xdr:rowOff>
                  </from>
                  <to>
                    <xdr:col>5</xdr:col>
                    <xdr:colOff>657225</xdr:colOff>
                    <xdr:row>20</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7afd9ae-57c3-43fb-a131-1c682f3281a8">
      <Terms xmlns="http://schemas.microsoft.com/office/infopath/2007/PartnerControls"/>
    </lcf76f155ced4ddcb4097134ff3c332f>
    <TaxCatchAll xmlns="f8457998-39e2-4bc1-be68-7fc758322aa6" xsi:nil="true"/>
    <SharedWithUsers xmlns="f8457998-39e2-4bc1-be68-7fc758322aa6">
      <UserInfo>
        <DisplayName>Shaver, Amanda (DEQ)</DisplayName>
        <AccountId>141</AccountId>
        <AccountType/>
      </UserInfo>
      <UserInfo>
        <DisplayName>Johnson, Cynthia (DEQ)</DisplayName>
        <AccountId>348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7F804F2B4E424EAAAB5B769985744D" ma:contentTypeVersion="15" ma:contentTypeDescription="Create a new document." ma:contentTypeScope="" ma:versionID="d4418a9edcc07bda5b2c7f72083b3458">
  <xsd:schema xmlns:xsd="http://www.w3.org/2001/XMLSchema" xmlns:xs="http://www.w3.org/2001/XMLSchema" xmlns:p="http://schemas.microsoft.com/office/2006/metadata/properties" xmlns:ns2="17afd9ae-57c3-43fb-a131-1c682f3281a8" xmlns:ns3="f8457998-39e2-4bc1-be68-7fc758322aa6" targetNamespace="http://schemas.microsoft.com/office/2006/metadata/properties" ma:root="true" ma:fieldsID="94d0d8361b3ab1d498778e081181be6c" ns2:_="" ns3:_="">
    <xsd:import namespace="17afd9ae-57c3-43fb-a131-1c682f3281a8"/>
    <xsd:import namespace="f8457998-39e2-4bc1-be68-7fc758322a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fd9ae-57c3-43fb-a131-1c682f3281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457998-39e2-4bc1-be68-7fc758322aa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ed4dd18-f0aa-413b-a77f-1e9972c7a6c5}" ma:internalName="TaxCatchAll" ma:showField="CatchAllData" ma:web="f8457998-39e2-4bc1-be68-7fc758322aa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C49F2F-DACC-4BB7-B11D-47A4BF282268}">
  <ds:schemaRefs>
    <ds:schemaRef ds:uri="http://www.w3.org/XML/1998/namespace"/>
    <ds:schemaRef ds:uri="http://schemas.microsoft.com/office/infopath/2007/PartnerControls"/>
    <ds:schemaRef ds:uri="http://schemas.microsoft.com/office/2006/documentManagement/types"/>
    <ds:schemaRef ds:uri="17afd9ae-57c3-43fb-a131-1c682f3281a8"/>
    <ds:schemaRef ds:uri="http://purl.org/dc/dcmitype/"/>
    <ds:schemaRef ds:uri="http://schemas.microsoft.com/office/2006/metadata/properties"/>
    <ds:schemaRef ds:uri="f8457998-39e2-4bc1-be68-7fc758322aa6"/>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F259C95B-0257-48A2-A09D-BA6CBEDFA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fd9ae-57c3-43fb-a131-1c682f3281a8"/>
    <ds:schemaRef ds:uri="f8457998-39e2-4bc1-be68-7fc758322a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5D18C6-76A6-4A66-AE84-4586ADBC88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33</vt:i4>
      </vt:variant>
    </vt:vector>
  </HeadingPairs>
  <TitlesOfParts>
    <vt:vector size="81" baseType="lpstr">
      <vt:lpstr>BMP LU</vt:lpstr>
      <vt:lpstr>Project Coding</vt:lpstr>
      <vt:lpstr>Finance Memorandum_new</vt:lpstr>
      <vt:lpstr>Finance Memorandum_Mod</vt:lpstr>
      <vt:lpstr>Read Me</vt:lpstr>
      <vt:lpstr>Attach1-SOW</vt:lpstr>
      <vt:lpstr>Attach2-Budget</vt:lpstr>
      <vt:lpstr>Attach3-BMP</vt:lpstr>
      <vt:lpstr>Attach4-Timeline</vt:lpstr>
      <vt:lpstr>Attach5-Partners</vt:lpstr>
      <vt:lpstr>Attach6-Map</vt:lpstr>
      <vt:lpstr>Attach7-Narrative</vt:lpstr>
      <vt:lpstr>Attach8-WQM Plan</vt:lpstr>
      <vt:lpstr>Tab 1-Application</vt:lpstr>
      <vt:lpstr>Tab 2-Partners</vt:lpstr>
      <vt:lpstr>Tab 3-Schedule-Outcomes</vt:lpstr>
      <vt:lpstr>Tab 4-Pricing Proposal</vt:lpstr>
      <vt:lpstr>Tab 4-Budget</vt:lpstr>
      <vt:lpstr>Tab 4a-Budget Worksheet</vt:lpstr>
      <vt:lpstr>Tab 5-WQM</vt:lpstr>
      <vt:lpstr>Tab 5-Application Checklist</vt:lpstr>
      <vt:lpstr>Tab 1-Application EXAMPLE</vt:lpstr>
      <vt:lpstr>Tab 2-Partners EXAMPLE</vt:lpstr>
      <vt:lpstr>Tab 3-Outputs EXAMPLE</vt:lpstr>
      <vt:lpstr>Tab 4-Budget EXAMPLE</vt:lpstr>
      <vt:lpstr>Tab 5-WQM EXAMPLE</vt:lpstr>
      <vt:lpstr>Look_Up</vt:lpstr>
      <vt:lpstr>BMPNames</vt:lpstr>
      <vt:lpstr>Sheet1</vt:lpstr>
      <vt:lpstr>Grantee Project Data</vt:lpstr>
      <vt:lpstr>FormA1_Outputs-Deliverables</vt:lpstr>
      <vt:lpstr>FormB1_Financial</vt:lpstr>
      <vt:lpstr>FormB2_UPR</vt:lpstr>
      <vt:lpstr>FormC1_Milestones</vt:lpstr>
      <vt:lpstr>Master Payment Record</vt:lpstr>
      <vt:lpstr>W9</vt:lpstr>
      <vt:lpstr>PAF (1)</vt:lpstr>
      <vt:lpstr>PAF (2)</vt:lpstr>
      <vt:lpstr>PAF (3)</vt:lpstr>
      <vt:lpstr>PAF (4)</vt:lpstr>
      <vt:lpstr>PAF (5)</vt:lpstr>
      <vt:lpstr>PAF (6)</vt:lpstr>
      <vt:lpstr>PAF (7)</vt:lpstr>
      <vt:lpstr>PAF (8)</vt:lpstr>
      <vt:lpstr>PAF (9)</vt:lpstr>
      <vt:lpstr>PAF (10)</vt:lpstr>
      <vt:lpstr>PAF (11)</vt:lpstr>
      <vt:lpstr>PAF (12)</vt:lpstr>
      <vt:lpstr>'FormA1_Outputs-Deliverables'!Dropdown1</vt:lpstr>
      <vt:lpstr>'Master Payment Record'!FundingPot</vt:lpstr>
      <vt:lpstr>'Master Payment Record'!FundingSources</vt:lpstr>
      <vt:lpstr>HUC_ddown</vt:lpstr>
      <vt:lpstr>'Attach2-Budget'!Print_Area</vt:lpstr>
      <vt:lpstr>'Attach3-BMP'!Print_Area</vt:lpstr>
      <vt:lpstr>'Attach4-Timeline'!Print_Area</vt:lpstr>
      <vt:lpstr>'Finance Memorandum_Mod'!Print_Area</vt:lpstr>
      <vt:lpstr>'Finance Memorandum_new'!Print_Area</vt:lpstr>
      <vt:lpstr>'FormA1_Outputs-Deliverables'!Print_Area</vt:lpstr>
      <vt:lpstr>FormB1_Financial!Print_Area</vt:lpstr>
      <vt:lpstr>FormC1_Milestones!Print_Area</vt:lpstr>
      <vt:lpstr>'PAF (1)'!Print_Area</vt:lpstr>
      <vt:lpstr>'PAF (10)'!Print_Area</vt:lpstr>
      <vt:lpstr>'PAF (11)'!Print_Area</vt:lpstr>
      <vt:lpstr>'PAF (12)'!Print_Area</vt:lpstr>
      <vt:lpstr>'PAF (2)'!Print_Area</vt:lpstr>
      <vt:lpstr>'PAF (3)'!Print_Area</vt:lpstr>
      <vt:lpstr>'PAF (4)'!Print_Area</vt:lpstr>
      <vt:lpstr>'PAF (5)'!Print_Area</vt:lpstr>
      <vt:lpstr>'PAF (6)'!Print_Area</vt:lpstr>
      <vt:lpstr>'PAF (7)'!Print_Area</vt:lpstr>
      <vt:lpstr>'PAF (8)'!Print_Area</vt:lpstr>
      <vt:lpstr>'PAF (9)'!Print_Area</vt:lpstr>
      <vt:lpstr>'Tab 2-Partners EXAMPLE'!Print_Area</vt:lpstr>
      <vt:lpstr>'Tab 4-Budget'!Print_Area</vt:lpstr>
      <vt:lpstr>'Attach2-Budget'!Print_Titles</vt:lpstr>
      <vt:lpstr>'Attach4-Timeline'!Print_Titles</vt:lpstr>
      <vt:lpstr>FormC1_Milestones!Print_Titles</vt:lpstr>
      <vt:lpstr>'Tab 2-Partners EXAMPLE'!Print_Titles</vt:lpstr>
      <vt:lpstr>'Tab 4-Budget'!Print_Titles</vt:lpstr>
      <vt:lpstr>'FormA1_Outputs-Deliverables'!Text12</vt:lpstr>
      <vt:lpstr>'FormA1_Outputs-Deliverables'!Text13</vt:lpstr>
    </vt:vector>
  </TitlesOfParts>
  <Manager/>
  <Company>Virginia IT Infrastructure Partnership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Sandberg</dc:creator>
  <cp:keywords/>
  <dc:description/>
  <cp:lastModifiedBy>Jasinski, Samuel (DEQ)</cp:lastModifiedBy>
  <cp:revision/>
  <cp:lastPrinted>2024-10-07T15:13:10Z</cp:lastPrinted>
  <dcterms:created xsi:type="dcterms:W3CDTF">2013-07-17T11:19:59Z</dcterms:created>
  <dcterms:modified xsi:type="dcterms:W3CDTF">2024-10-16T17:52:39Z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0x0101008D7F804F2B4E424EAAAB5B769985744D</vt:lpwstr>
  </property>
  <property fmtid="{D5CDD505-2E9C-101B-9397-08002B2CF9AE}" pid="3" name="Order">
    <vt:r8>12726800</vt:r8>
  </property>
  <property fmtid="{D5CDD505-2E9C-101B-9397-08002B2CF9AE}" pid="4" name="MediaServiceImageTags">
    <vt:lpwstr/>
  </property>
</Properties>
</file>